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Q:\Licenses\Banding\2021\"/>
    </mc:Choice>
  </mc:AlternateContent>
  <xr:revisionPtr revIDLastSave="0" documentId="13_ncr:1_{BAD11E77-326C-4161-B8FF-6B1895BDF92B}" xr6:coauthVersionLast="46" xr6:coauthVersionMax="46" xr10:uidLastSave="{00000000-0000-0000-0000-000000000000}"/>
  <bookViews>
    <workbookView xWindow="-120" yWindow="-120" windowWidth="29040" windowHeight="15840" xr2:uid="{42592AE0-8B33-49CD-9831-FB76A2BF6F8E}"/>
  </bookViews>
  <sheets>
    <sheet name="Banding System" sheetId="1" r:id="rId1"/>
  </sheets>
  <externalReferences>
    <externalReference r:id="rId2"/>
    <externalReference r:id="rId3"/>
  </externalReferences>
  <definedNames>
    <definedName name="_xlnm._FilterDatabase" localSheetId="0" hidden="1">'Banding System'!$E$21:$G$99</definedName>
    <definedName name="CRKN_Members">'Banding System'!$B$22:$B$97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System'!$B$1:$P$105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I98" i="1"/>
  <c r="E99" i="1" l="1"/>
  <c r="E103" i="1" s="1"/>
  <c r="G99" i="1"/>
  <c r="G104" i="1" s="1"/>
  <c r="C99" i="1"/>
  <c r="F56" i="1" l="1"/>
  <c r="F51" i="1"/>
  <c r="F34" i="1"/>
  <c r="F22" i="1"/>
  <c r="F52" i="1"/>
  <c r="F63" i="1"/>
  <c r="F89" i="1"/>
  <c r="F60" i="1"/>
  <c r="F93" i="1"/>
  <c r="F42" i="1"/>
  <c r="E104" i="1"/>
  <c r="F40" i="1"/>
  <c r="F39" i="1"/>
  <c r="F36" i="1"/>
  <c r="F27" i="1"/>
  <c r="F82" i="1"/>
  <c r="F32" i="1"/>
  <c r="F69" i="1"/>
  <c r="F61" i="1"/>
  <c r="F31" i="1"/>
  <c r="F28" i="1"/>
  <c r="F85" i="1"/>
  <c r="F55" i="1"/>
  <c r="F74" i="1"/>
  <c r="F70" i="1"/>
  <c r="F95" i="1"/>
  <c r="F49" i="1"/>
  <c r="F24" i="1"/>
  <c r="F94" i="1"/>
  <c r="F59" i="1"/>
  <c r="F45" i="1"/>
  <c r="F88" i="1"/>
  <c r="F26" i="1"/>
  <c r="F90" i="1"/>
  <c r="F62" i="1"/>
  <c r="F35" i="1"/>
  <c r="F41" i="1"/>
  <c r="F84" i="1"/>
  <c r="G103" i="1"/>
  <c r="G17" i="1" s="1"/>
  <c r="H17" i="1" s="1"/>
  <c r="F58" i="1"/>
  <c r="F54" i="1"/>
  <c r="F37" i="1"/>
  <c r="F80" i="1"/>
  <c r="F91" i="1"/>
  <c r="F81" i="1"/>
  <c r="F43" i="1"/>
  <c r="F50" i="1"/>
  <c r="F33" i="1"/>
  <c r="F76" i="1"/>
  <c r="F46" i="1"/>
  <c r="F97" i="1"/>
  <c r="F72" i="1"/>
  <c r="G20" i="1"/>
  <c r="H20" i="1" s="1"/>
  <c r="G14" i="1"/>
  <c r="H14" i="1" s="1"/>
  <c r="G10" i="1"/>
  <c r="H10" i="1" s="1"/>
  <c r="G19" i="1"/>
  <c r="H19" i="1" s="1"/>
  <c r="G15" i="1"/>
  <c r="H15" i="1" s="1"/>
  <c r="G13" i="1"/>
  <c r="H13" i="1" s="1"/>
  <c r="G9" i="1"/>
  <c r="H9" i="1" s="1"/>
  <c r="G16" i="1"/>
  <c r="H16" i="1" s="1"/>
  <c r="G8" i="1"/>
  <c r="H8" i="1" s="1"/>
  <c r="H57" i="1"/>
  <c r="F83" i="1"/>
  <c r="F77" i="1"/>
  <c r="F29" i="1"/>
  <c r="H59" i="1"/>
  <c r="H88" i="1"/>
  <c r="H40" i="1"/>
  <c r="F68" i="1"/>
  <c r="H63" i="1"/>
  <c r="F86" i="1"/>
  <c r="F38" i="1"/>
  <c r="H53" i="1"/>
  <c r="F71" i="1"/>
  <c r="H90" i="1"/>
  <c r="F73" i="1"/>
  <c r="F25" i="1"/>
  <c r="H51" i="1"/>
  <c r="H84" i="1"/>
  <c r="H36" i="1"/>
  <c r="F64" i="1"/>
  <c r="H55" i="1"/>
  <c r="H39" i="1"/>
  <c r="H80" i="1"/>
  <c r="H32" i="1"/>
  <c r="H47" i="1"/>
  <c r="F78" i="1"/>
  <c r="F30" i="1"/>
  <c r="H93" i="1"/>
  <c r="H45" i="1"/>
  <c r="F47" i="1"/>
  <c r="H70" i="1"/>
  <c r="F65" i="1"/>
  <c r="H31" i="1"/>
  <c r="H76" i="1"/>
  <c r="H28" i="1"/>
  <c r="H35" i="1"/>
  <c r="H23" i="1"/>
  <c r="E19" i="1"/>
  <c r="F19" i="1" s="1"/>
  <c r="E17" i="1"/>
  <c r="F17" i="1" s="1"/>
  <c r="E13" i="1"/>
  <c r="F13" i="1" s="1"/>
  <c r="E11" i="1"/>
  <c r="F11" i="1" s="1"/>
  <c r="E9" i="1"/>
  <c r="F9" i="1" s="1"/>
  <c r="E20" i="1"/>
  <c r="F20" i="1" s="1"/>
  <c r="E18" i="1"/>
  <c r="F18" i="1" s="1"/>
  <c r="E14" i="1"/>
  <c r="F14" i="1" s="1"/>
  <c r="E12" i="1"/>
  <c r="F12" i="1" s="1"/>
  <c r="E8" i="1"/>
  <c r="F8" i="1" s="1"/>
  <c r="E16" i="1"/>
  <c r="F16" i="1" s="1"/>
  <c r="E10" i="1"/>
  <c r="F10" i="1" s="1"/>
  <c r="E15" i="1"/>
  <c r="F15" i="1" s="1"/>
  <c r="H85" i="1"/>
  <c r="H37" i="1"/>
  <c r="F23" i="1"/>
  <c r="H46" i="1"/>
  <c r="F57" i="1"/>
  <c r="F79" i="1"/>
  <c r="H74" i="1"/>
  <c r="H68" i="1"/>
  <c r="F96" i="1"/>
  <c r="F48" i="1"/>
  <c r="F87" i="1"/>
  <c r="H86" i="1"/>
  <c r="F66" i="1"/>
  <c r="H81" i="1"/>
  <c r="H33" i="1"/>
  <c r="H30" i="1"/>
  <c r="F53" i="1"/>
  <c r="F67" i="1"/>
  <c r="H62" i="1"/>
  <c r="H64" i="1"/>
  <c r="F92" i="1"/>
  <c r="F44" i="1"/>
  <c r="F75" i="1"/>
  <c r="H78" i="1"/>
  <c r="C104" i="1"/>
  <c r="C103" i="1"/>
  <c r="G12" i="1" l="1"/>
  <c r="H12" i="1" s="1"/>
  <c r="G18" i="1"/>
  <c r="H18" i="1" s="1"/>
  <c r="G11" i="1"/>
  <c r="H11" i="1" s="1"/>
  <c r="H71" i="1"/>
  <c r="H92" i="1"/>
  <c r="H91" i="1"/>
  <c r="H61" i="1"/>
  <c r="H56" i="1"/>
  <c r="H79" i="1"/>
  <c r="H96" i="1"/>
  <c r="H58" i="1"/>
  <c r="H65" i="1"/>
  <c r="H97" i="1"/>
  <c r="H60" i="1"/>
  <c r="H72" i="1"/>
  <c r="H83" i="1"/>
  <c r="H26" i="1"/>
  <c r="H82" i="1"/>
  <c r="H69" i="1"/>
  <c r="H77" i="1"/>
  <c r="H41" i="1"/>
  <c r="H87" i="1"/>
  <c r="H38" i="1"/>
  <c r="H73" i="1"/>
  <c r="H48" i="1"/>
  <c r="H34" i="1"/>
  <c r="H95" i="1"/>
  <c r="H50" i="1"/>
  <c r="H52" i="1"/>
  <c r="H42" i="1"/>
  <c r="H24" i="1"/>
  <c r="H94" i="1"/>
  <c r="H89" i="1"/>
  <c r="H43" i="1"/>
  <c r="H54" i="1"/>
  <c r="H44" i="1"/>
  <c r="H27" i="1"/>
  <c r="H66" i="1"/>
  <c r="H29" i="1"/>
  <c r="H67" i="1"/>
  <c r="H75" i="1"/>
  <c r="H49" i="1"/>
  <c r="H25" i="1"/>
  <c r="H22" i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C20" i="1"/>
  <c r="D20" i="1" s="1"/>
  <c r="C18" i="1"/>
  <c r="D18" i="1" s="1"/>
  <c r="C16" i="1"/>
  <c r="D16" i="1" s="1"/>
  <c r="C12" i="1"/>
  <c r="D12" i="1" s="1"/>
  <c r="C10" i="1"/>
  <c r="D10" i="1" s="1"/>
  <c r="C8" i="1"/>
  <c r="D8" i="1" s="1"/>
  <c r="C14" i="1"/>
  <c r="D14" i="1" s="1"/>
  <c r="D61" i="1"/>
  <c r="D55" i="1"/>
  <c r="D86" i="1"/>
  <c r="D90" i="1"/>
  <c r="D29" i="1"/>
  <c r="D68" i="1"/>
  <c r="D77" i="1"/>
  <c r="D46" i="1"/>
  <c r="D24" i="1"/>
  <c r="D72" i="1"/>
  <c r="D33" i="1"/>
  <c r="D81" i="1"/>
  <c r="D95" i="1"/>
  <c r="D50" i="1"/>
  <c r="D28" i="1"/>
  <c r="D76" i="1"/>
  <c r="D37" i="1"/>
  <c r="D85" i="1"/>
  <c r="D54" i="1"/>
  <c r="D35" i="1"/>
  <c r="D32" i="1"/>
  <c r="D80" i="1"/>
  <c r="D41" i="1"/>
  <c r="D89" i="1"/>
  <c r="D58" i="1"/>
  <c r="D87" i="1"/>
  <c r="D67" i="1"/>
  <c r="D56" i="1"/>
  <c r="D82" i="1"/>
  <c r="D79" i="1"/>
  <c r="D65" i="1"/>
  <c r="D38" i="1"/>
  <c r="D47" i="1"/>
  <c r="D36" i="1"/>
  <c r="D84" i="1"/>
  <c r="D27" i="1"/>
  <c r="D45" i="1"/>
  <c r="D93" i="1"/>
  <c r="D62" i="1"/>
  <c r="D59" i="1"/>
  <c r="D40" i="1"/>
  <c r="D88" i="1"/>
  <c r="D39" i="1"/>
  <c r="D49" i="1"/>
  <c r="D97" i="1"/>
  <c r="D66" i="1"/>
  <c r="D30" i="1"/>
  <c r="D78" i="1"/>
  <c r="D43" i="1"/>
  <c r="D34" i="1"/>
  <c r="D42" i="1"/>
  <c r="D71" i="1"/>
  <c r="D44" i="1"/>
  <c r="D92" i="1"/>
  <c r="D51" i="1"/>
  <c r="D53" i="1"/>
  <c r="D22" i="1"/>
  <c r="D70" i="1"/>
  <c r="D83" i="1"/>
  <c r="D48" i="1"/>
  <c r="D96" i="1"/>
  <c r="D63" i="1"/>
  <c r="D57" i="1"/>
  <c r="D23" i="1"/>
  <c r="D26" i="1"/>
  <c r="D74" i="1"/>
  <c r="D91" i="1"/>
  <c r="D52" i="1"/>
  <c r="D75" i="1"/>
  <c r="D31" i="1"/>
  <c r="D60" i="1"/>
  <c r="D69" i="1"/>
  <c r="D64" i="1"/>
  <c r="D25" i="1"/>
  <c r="D73" i="1"/>
  <c r="D94" i="1"/>
</calcChain>
</file>

<file path=xl/sharedStrings.xml><?xml version="1.0" encoding="utf-8"?>
<sst xmlns="http://schemas.openxmlformats.org/spreadsheetml/2006/main" count="112" uniqueCount="100">
  <si>
    <t>CRKN Bands |
Bandes du RCDR</t>
  </si>
  <si>
    <r>
      <t xml:space="preserve">2021 Data
</t>
    </r>
    <r>
      <rPr>
        <i/>
        <sz val="9"/>
        <rFont val="Roboto"/>
      </rPr>
      <t>Updated March 2021</t>
    </r>
  </si>
  <si>
    <t>CRKN Member Institutions (76)</t>
  </si>
  <si>
    <t>Sponsored Research  
(all sources)
2016-17 - 2018/19</t>
  </si>
  <si>
    <t>Student FTE (combined)
2018-2020</t>
  </si>
  <si>
    <t xml:space="preserve"> Faculty  (all ranks) 
2018-2020</t>
  </si>
  <si>
    <t>2021 BAND</t>
  </si>
  <si>
    <t>Unrounded Score</t>
  </si>
  <si>
    <t>2020
BAND</t>
  </si>
  <si>
    <t>2019 BAND</t>
  </si>
  <si>
    <t>2018 Band</t>
  </si>
  <si>
    <t>2017 Band</t>
  </si>
  <si>
    <t>2016 Band</t>
  </si>
  <si>
    <t>2015 Band</t>
  </si>
  <si>
    <t>RAW</t>
  </si>
  <si>
    <t>Points</t>
  </si>
  <si>
    <t>$000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</si>
  <si>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</si>
  <si>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</si>
  <si>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</si>
  <si>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</si>
  <si>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</si>
  <si>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</si>
  <si>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Télé-université du Québec</t>
  </si>
  <si>
    <t>Royal Roads University</t>
  </si>
  <si>
    <t>Trinity Western University</t>
  </si>
  <si>
    <t>Bishop's University</t>
  </si>
  <si>
    <t>Capilano University</t>
  </si>
  <si>
    <t>-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</si>
  <si>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</si>
  <si>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</si>
  <si>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</si>
  <si>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</si>
  <si>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</si>
  <si>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</si>
  <si>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</si>
  <si>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</si>
  <si>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</si>
  <si>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</si>
  <si>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</si>
  <si>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</si>
  <si>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</si>
  <si>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Université du Québec en Outaouais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</si>
  <si>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</si>
  <si>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</si>
  <si>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</si>
  <si>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</si>
  <si>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</si>
  <si>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MacEwan University</t>
  </si>
  <si>
    <t>Thompson Rivers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</si>
  <si>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</si>
  <si>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</si>
  <si>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</si>
  <si>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</si>
  <si>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</si>
  <si>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</si>
  <si>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</si>
  <si>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</si>
  <si>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</si>
  <si>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</si>
  <si>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University of Lethbridge</t>
  </si>
  <si>
    <t>Laurentian University</t>
  </si>
  <si>
    <t>École Polytechnique de Montréal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</si>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</sst>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0_-;\-* #,##0.000_-;_-* &quot;-&quot;??_-;_-@_-"/>
    <numFmt numFmtId="165" formatCode="_-* #,##0.0000_-;\-* #,##0.0000_-;_-* &quot;-&quot;??_-;_-@_-"/>
    <numFmt numFmtId="166" formatCode="&quot;$&quot;#,##0;[Red]\-&quot;$&quot;#,##0"/>
    <numFmt numFmtId="167" formatCode="#,##0_ ;\-#,##0\ 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_-;\-* #,##0_-;_-* &quot;-&quot;??_-;_-@_-"/>
    <numFmt numFmtId="171" formatCode="0.000000000"/>
    <numFmt numFmtId="172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sz val="9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b/>
      <sz val="11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1"/>
      <name val="Roboto"/>
    </font>
    <font>
      <sz val="10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0" borderId="1" xfId="0" quotePrefix="1" applyNumberFormat="1" applyFont="1" applyBorder="1" applyAlignment="1">
      <alignment wrapText="1"/>
    </xf>
    <xf numFmtId="0" fontId="12" fillId="2" borderId="6" xfId="5" applyFont="1" applyFill="1" applyBorder="1"/>
    <xf numFmtId="0" fontId="12" fillId="0" borderId="1" xfId="5" applyFont="1" applyBorder="1" applyAlignment="1">
      <alignment horizontal="center" vertical="center" wrapText="1"/>
    </xf>
    <xf numFmtId="49" fontId="12" fillId="0" borderId="12" xfId="5" applyNumberFormat="1" applyFont="1" applyBorder="1" applyAlignment="1">
      <alignment horizontal="center"/>
    </xf>
    <xf numFmtId="49" fontId="12" fillId="0" borderId="1" xfId="5" applyNumberFormat="1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49" fontId="12" fillId="0" borderId="0" xfId="5" applyNumberFormat="1" applyFont="1" applyAlignment="1">
      <alignment horizontal="center"/>
    </xf>
    <xf numFmtId="3" fontId="12" fillId="0" borderId="1" xfId="1" applyNumberFormat="1" applyFont="1" applyBorder="1" applyAlignment="1">
      <alignment horizontal="center"/>
    </xf>
    <xf numFmtId="165" fontId="12" fillId="0" borderId="12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/>
    </xf>
    <xf numFmtId="165" fontId="12" fillId="0" borderId="12" xfId="1" applyNumberFormat="1" applyFont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 vertical="center" wrapText="1"/>
    </xf>
    <xf numFmtId="0" fontId="15" fillId="2" borderId="0" xfId="5" applyFont="1" applyFill="1"/>
    <xf numFmtId="0" fontId="16" fillId="2" borderId="6" xfId="5" applyFont="1" applyFill="1" applyBorder="1"/>
    <xf numFmtId="0" fontId="15" fillId="0" borderId="0" xfId="5" applyFont="1"/>
    <xf numFmtId="0" fontId="12" fillId="2" borderId="0" xfId="5" applyFont="1" applyFill="1"/>
    <xf numFmtId="10" fontId="12" fillId="2" borderId="6" xfId="3" applyNumberFormat="1" applyFont="1" applyFill="1" applyBorder="1" applyAlignment="1">
      <alignment vertical="center" wrapText="1"/>
    </xf>
    <xf numFmtId="0" fontId="12" fillId="2" borderId="6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vertical="center" wrapText="1"/>
    </xf>
    <xf numFmtId="166" fontId="12" fillId="0" borderId="13" xfId="5" quotePrefix="1" applyNumberFormat="1" applyFont="1" applyBorder="1" applyAlignment="1">
      <alignment horizontal="center" vertical="center" wrapText="1"/>
    </xf>
    <xf numFmtId="49" fontId="12" fillId="0" borderId="14" xfId="5" applyNumberFormat="1" applyFont="1" applyBorder="1" applyAlignment="1">
      <alignment horizontal="center"/>
    </xf>
    <xf numFmtId="49" fontId="12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2" fillId="0" borderId="11" xfId="5" applyNumberFormat="1" applyFont="1" applyBorder="1" applyAlignment="1">
      <alignment horizontal="center"/>
    </xf>
    <xf numFmtId="0" fontId="4" fillId="7" borderId="6" xfId="5" applyFont="1" applyFill="1" applyBorder="1"/>
    <xf numFmtId="3" fontId="4" fillId="7" borderId="1" xfId="1" applyNumberFormat="1" applyFont="1" applyFill="1" applyBorder="1" applyAlignment="1">
      <alignment horizontal="center"/>
    </xf>
    <xf numFmtId="165" fontId="12" fillId="7" borderId="12" xfId="1" applyNumberFormat="1" applyFont="1" applyFill="1" applyBorder="1" applyAlignment="1">
      <alignment horizontal="center" vertical="center" wrapText="1"/>
    </xf>
    <xf numFmtId="1" fontId="4" fillId="7" borderId="0" xfId="5" applyNumberFormat="1" applyFont="1" applyFill="1" applyAlignment="1">
      <alignment horizontal="center"/>
    </xf>
    <xf numFmtId="165" fontId="12" fillId="7" borderId="0" xfId="1" applyNumberFormat="1" applyFont="1" applyFill="1" applyAlignment="1">
      <alignment horizontal="center" vertical="center" wrapText="1"/>
    </xf>
    <xf numFmtId="37" fontId="11" fillId="7" borderId="5" xfId="1" applyNumberFormat="1" applyFont="1" applyFill="1" applyBorder="1" applyAlignment="1">
      <alignment horizontal="center" vertical="center" wrapText="1"/>
    </xf>
    <xf numFmtId="165" fontId="11" fillId="7" borderId="0" xfId="1" applyNumberFormat="1" applyFont="1" applyFill="1" applyAlignment="1">
      <alignment horizontal="center" vertical="center" wrapText="1"/>
    </xf>
    <xf numFmtId="0" fontId="12" fillId="6" borderId="5" xfId="1" applyFont="1" applyFill="1" applyBorder="1" applyAlignment="1">
      <alignment horizontal="center" wrapText="1"/>
    </xf>
    <xf numFmtId="0" fontId="12" fillId="6" borderId="5" xfId="6" applyFont="1" applyFill="1" applyBorder="1" applyAlignment="1">
      <alignment horizontal="center" vertical="center"/>
    </xf>
    <xf numFmtId="167" fontId="12" fillId="6" borderId="7" xfId="1" applyNumberFormat="1" applyFont="1" applyFill="1" applyBorder="1" applyAlignment="1">
      <alignment horizontal="center"/>
    </xf>
    <xf numFmtId="0" fontId="12" fillId="6" borderId="8" xfId="5" applyFont="1" applyFill="1" applyBorder="1" applyAlignment="1">
      <alignment horizontal="center"/>
    </xf>
    <xf numFmtId="0" fontId="4" fillId="0" borderId="6" xfId="5" applyFont="1" applyBorder="1"/>
    <xf numFmtId="3" fontId="4" fillId="0" borderId="1" xfId="1" applyNumberFormat="1" applyFont="1" applyFill="1" applyBorder="1" applyAlignment="1">
      <alignment horizontal="center"/>
    </xf>
    <xf numFmtId="165" fontId="12" fillId="0" borderId="12" xfId="1" applyNumberFormat="1" applyFont="1" applyFill="1" applyBorder="1" applyAlignment="1">
      <alignment horizontal="center" vertical="center" wrapText="1"/>
    </xf>
    <xf numFmtId="1" fontId="4" fillId="0" borderId="0" xfId="5" applyNumberFormat="1" applyFont="1" applyAlignment="1">
      <alignment horizontal="center"/>
    </xf>
    <xf numFmtId="165" fontId="12" fillId="0" borderId="0" xfId="1" applyNumberFormat="1" applyFont="1" applyFill="1" applyAlignment="1">
      <alignment horizontal="center" vertical="center" wrapText="1"/>
    </xf>
    <xf numFmtId="37" fontId="11" fillId="4" borderId="8" xfId="1" applyNumberFormat="1" applyFont="1" applyFill="1" applyBorder="1" applyAlignment="1">
      <alignment horizontal="center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37" fontId="11" fillId="7" borderId="8" xfId="1" applyNumberFormat="1" applyFont="1" applyFill="1" applyBorder="1" applyAlignment="1">
      <alignment horizontal="center" vertical="center" wrapText="1"/>
    </xf>
    <xf numFmtId="0" fontId="4" fillId="7" borderId="0" xfId="5" applyFont="1" applyFill="1"/>
    <xf numFmtId="0" fontId="4" fillId="0" borderId="9" xfId="5" applyFont="1" applyBorder="1"/>
    <xf numFmtId="3" fontId="4" fillId="0" borderId="13" xfId="1" applyNumberFormat="1" applyFont="1" applyFill="1" applyBorder="1" applyAlignment="1">
      <alignment horizontal="center"/>
    </xf>
    <xf numFmtId="165" fontId="12" fillId="0" borderId="14" xfId="1" applyNumberFormat="1" applyFont="1" applyFill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/>
    </xf>
    <xf numFmtId="1" fontId="4" fillId="0" borderId="13" xfId="5" applyNumberFormat="1" applyFont="1" applyBorder="1" applyAlignment="1">
      <alignment horizontal="center"/>
    </xf>
    <xf numFmtId="165" fontId="12" fillId="0" borderId="11" xfId="1" applyNumberFormat="1" applyFont="1" applyFill="1" applyBorder="1" applyAlignment="1">
      <alignment horizontal="center" vertical="center" wrapText="1"/>
    </xf>
    <xf numFmtId="37" fontId="11" fillId="4" borderId="15" xfId="1" applyNumberFormat="1" applyFont="1" applyFill="1" applyBorder="1" applyAlignment="1">
      <alignment horizontal="center" vertical="center" wrapText="1"/>
    </xf>
    <xf numFmtId="165" fontId="11" fillId="5" borderId="10" xfId="1" applyNumberFormat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5" xfId="6" applyFont="1" applyFill="1" applyBorder="1" applyAlignment="1">
      <alignment horizontal="center" vertical="center"/>
    </xf>
    <xf numFmtId="167" fontId="12" fillId="6" borderId="10" xfId="1" applyNumberFormat="1" applyFont="1" applyFill="1" applyBorder="1" applyAlignment="1">
      <alignment horizontal="center"/>
    </xf>
    <xf numFmtId="0" fontId="12" fillId="6" borderId="15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5" fontId="12" fillId="2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16" xfId="5" applyFont="1" applyBorder="1"/>
    <xf numFmtId="0" fontId="12" fillId="0" borderId="17" xfId="5" applyFont="1" applyBorder="1"/>
    <xf numFmtId="168" fontId="12" fillId="0" borderId="17" xfId="5" applyNumberFormat="1" applyFont="1" applyBorder="1"/>
    <xf numFmtId="10" fontId="12" fillId="0" borderId="17" xfId="5" applyNumberFormat="1" applyFont="1" applyBorder="1" applyAlignment="1">
      <alignment horizontal="center"/>
    </xf>
    <xf numFmtId="3" fontId="12" fillId="0" borderId="17" xfId="1" applyNumberFormat="1" applyFont="1" applyBorder="1"/>
    <xf numFmtId="168" fontId="12" fillId="0" borderId="18" xfId="5" applyNumberFormat="1" applyFont="1" applyBorder="1"/>
    <xf numFmtId="10" fontId="4" fillId="0" borderId="0" xfId="5" applyNumberFormat="1" applyFont="1" applyAlignment="1">
      <alignment horizontal="center"/>
    </xf>
    <xf numFmtId="170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168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4" fillId="0" borderId="16" xfId="5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17" xfId="5" applyFont="1" applyBorder="1"/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1" fontId="4" fillId="0" borderId="0" xfId="5" applyNumberFormat="1" applyFont="1"/>
    <xf numFmtId="3" fontId="4" fillId="0" borderId="7" xfId="5" applyNumberFormat="1" applyFont="1" applyBorder="1"/>
    <xf numFmtId="0" fontId="4" fillId="0" borderId="11" xfId="5" applyFont="1" applyBorder="1"/>
    <xf numFmtId="171" fontId="17" fillId="0" borderId="11" xfId="0" applyNumberFormat="1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8" fillId="0" borderId="0" xfId="5" applyFont="1"/>
    <xf numFmtId="0" fontId="4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172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49" fontId="10" fillId="3" borderId="2" xfId="5" applyNumberFormat="1" applyFont="1" applyFill="1" applyBorder="1" applyAlignment="1">
      <alignment horizontal="center" vertical="center" wrapText="1"/>
    </xf>
    <xf numFmtId="49" fontId="10" fillId="3" borderId="3" xfId="5" applyNumberFormat="1" applyFont="1" applyFill="1" applyBorder="1" applyAlignment="1">
      <alignment horizontal="center" vertical="center" wrapText="1"/>
    </xf>
    <xf numFmtId="49" fontId="10" fillId="3" borderId="6" xfId="5" applyNumberFormat="1" applyFont="1" applyFill="1" applyBorder="1" applyAlignment="1">
      <alignment horizontal="center" vertical="center" wrapText="1"/>
    </xf>
    <xf numFmtId="49" fontId="10" fillId="3" borderId="7" xfId="5" applyNumberFormat="1" applyFont="1" applyFill="1" applyBorder="1" applyAlignment="1">
      <alignment horizontal="center" vertical="center" wrapText="1"/>
    </xf>
    <xf numFmtId="49" fontId="10" fillId="3" borderId="9" xfId="5" applyNumberFormat="1" applyFont="1" applyFill="1" applyBorder="1" applyAlignment="1">
      <alignment horizontal="center" vertical="center" wrapText="1"/>
    </xf>
    <xf numFmtId="49" fontId="10" fillId="3" borderId="10" xfId="5" applyNumberFormat="1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0" xfId="5" applyFont="1" applyFill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1" fillId="4" borderId="5" xfId="5" applyFont="1" applyFill="1" applyBorder="1" applyAlignment="1">
      <alignment horizontal="center" vertical="center" wrapText="1"/>
    </xf>
    <xf numFmtId="0" fontId="11" fillId="4" borderId="8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wrapText="1"/>
    </xf>
    <xf numFmtId="0" fontId="11" fillId="5" borderId="15" xfId="5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/>
    </xf>
    <xf numFmtId="0" fontId="4" fillId="0" borderId="18" xfId="5" applyFont="1" applyBorder="1" applyAlignment="1">
      <alignment horizontal="center"/>
    </xf>
    <xf numFmtId="0" fontId="12" fillId="6" borderId="5" xfId="5" applyFont="1" applyFill="1" applyBorder="1" applyAlignment="1">
      <alignment horizontal="center" vertical="center" wrapText="1"/>
    </xf>
    <xf numFmtId="0" fontId="12" fillId="6" borderId="8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6" xr:uid="{5FB356C0-454E-425B-BD4A-3E5659C8B7EC}"/>
    <cellStyle name="Currency" xfId="2" builtinId="4"/>
    <cellStyle name="Normal" xfId="0" builtinId="0"/>
    <cellStyle name="Normal 2 2" xfId="5" xr:uid="{479D1DA3-6839-4D71-B00C-1B24CAC3C90B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2C5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7497-7183-4082-9AA3-F8B6EB3007CE}">
  <sheetPr>
    <pageSetUpPr fitToPage="1"/>
  </sheetPr>
  <dimension ref="A1:P173"/>
  <sheetViews>
    <sheetView tabSelected="1" zoomScaleNormal="10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H25" sqref="H25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.140625" style="5" customWidth="1"/>
    <col min="12" max="12" width="9.140625" style="112" customWidth="1"/>
    <col min="13" max="13" width="9.140625" style="113" customWidth="1"/>
    <col min="14" max="14" width="9.140625" style="4"/>
    <col min="15" max="16" width="9.140625" style="1" customWidth="1"/>
    <col min="17" max="16384" width="9.140625" style="1"/>
  </cols>
  <sheetData>
    <row r="1" spans="1:16" ht="53.25" customHeight="1" x14ac:dyDescent="0.35">
      <c r="B1" s="2" t="s">
        <v>0</v>
      </c>
      <c r="C1" s="3"/>
      <c r="E1" s="4"/>
      <c r="F1" s="4"/>
      <c r="G1" s="4"/>
      <c r="H1" s="4"/>
      <c r="L1" s="5"/>
      <c r="M1" s="6"/>
    </row>
    <row r="2" spans="1:16" ht="1.5" customHeight="1" x14ac:dyDescent="0.3">
      <c r="B2" s="7"/>
      <c r="E2" s="4"/>
      <c r="F2" s="4"/>
      <c r="G2" s="4"/>
      <c r="H2" s="4"/>
      <c r="L2" s="5"/>
      <c r="M2" s="6"/>
    </row>
    <row r="3" spans="1:16" ht="27" customHeight="1" thickBot="1" x14ac:dyDescent="0.25">
      <c r="A3" s="8"/>
      <c r="B3" s="9" t="s">
        <v>1</v>
      </c>
      <c r="E3" s="4"/>
      <c r="F3" s="4"/>
      <c r="G3" s="4"/>
      <c r="H3" s="4"/>
      <c r="L3" s="5"/>
      <c r="M3" s="6"/>
    </row>
    <row r="4" spans="1:16" ht="13.5" customHeight="1" x14ac:dyDescent="0.2">
      <c r="A4" s="8"/>
      <c r="B4" s="117" t="s">
        <v>2</v>
      </c>
      <c r="C4" s="120" t="s">
        <v>3</v>
      </c>
      <c r="D4" s="121"/>
      <c r="E4" s="126" t="s">
        <v>4</v>
      </c>
      <c r="F4" s="127"/>
      <c r="G4" s="132" t="s">
        <v>5</v>
      </c>
      <c r="H4" s="132"/>
      <c r="I4" s="135" t="s">
        <v>6</v>
      </c>
      <c r="J4" s="137" t="s">
        <v>7</v>
      </c>
      <c r="K4" s="142" t="s">
        <v>8</v>
      </c>
      <c r="L4" s="144" t="s">
        <v>9</v>
      </c>
      <c r="M4" s="146" t="s">
        <v>10</v>
      </c>
      <c r="N4" s="114" t="s">
        <v>11</v>
      </c>
      <c r="O4" s="114" t="s">
        <v>12</v>
      </c>
      <c r="P4" s="114" t="s">
        <v>13</v>
      </c>
    </row>
    <row r="5" spans="1:16" ht="15.6" customHeight="1" x14ac:dyDescent="0.2">
      <c r="A5" s="8"/>
      <c r="B5" s="118"/>
      <c r="C5" s="122"/>
      <c r="D5" s="123"/>
      <c r="E5" s="128"/>
      <c r="F5" s="129"/>
      <c r="G5" s="133"/>
      <c r="H5" s="133"/>
      <c r="I5" s="136"/>
      <c r="J5" s="138"/>
      <c r="K5" s="143"/>
      <c r="L5" s="145"/>
      <c r="M5" s="147"/>
      <c r="N5" s="115"/>
      <c r="O5" s="115"/>
      <c r="P5" s="115"/>
    </row>
    <row r="6" spans="1:16" ht="16.5" customHeight="1" thickBot="1" x14ac:dyDescent="0.25">
      <c r="A6" s="8"/>
      <c r="B6" s="119"/>
      <c r="C6" s="124"/>
      <c r="D6" s="125"/>
      <c r="E6" s="130"/>
      <c r="F6" s="131"/>
      <c r="G6" s="134"/>
      <c r="H6" s="134"/>
      <c r="I6" s="136"/>
      <c r="J6" s="138"/>
      <c r="K6" s="143"/>
      <c r="L6" s="145"/>
      <c r="M6" s="147"/>
      <c r="N6" s="115"/>
      <c r="O6" s="115"/>
      <c r="P6" s="115"/>
    </row>
    <row r="7" spans="1:16" ht="15.6" customHeight="1" x14ac:dyDescent="0.2">
      <c r="A7" s="8"/>
      <c r="B7" s="10"/>
      <c r="C7" s="11" t="s">
        <v>14</v>
      </c>
      <c r="D7" s="12" t="s">
        <v>15</v>
      </c>
      <c r="E7" s="13" t="s">
        <v>14</v>
      </c>
      <c r="F7" s="12" t="s">
        <v>15</v>
      </c>
      <c r="G7" s="14" t="s">
        <v>14</v>
      </c>
      <c r="H7" s="15" t="s">
        <v>15</v>
      </c>
      <c r="I7" s="136"/>
      <c r="J7" s="138"/>
      <c r="K7" s="143"/>
      <c r="L7" s="145"/>
      <c r="M7" s="147"/>
      <c r="N7" s="115"/>
      <c r="O7" s="115"/>
      <c r="P7" s="115"/>
    </row>
    <row r="8" spans="1:16" ht="15.6" customHeight="1" x14ac:dyDescent="0.2">
      <c r="A8" s="8"/>
      <c r="B8" s="10"/>
      <c r="C8" s="16">
        <f>ROUND((C$103*(C$105^(ROW()-7.5))),2)</f>
        <v>165.35</v>
      </c>
      <c r="D8" s="17">
        <f t="shared" ref="D8:D20" si="0">ROUND(IF(0.5+LOG(C8/C$103,C$105)&lt;1,1,0.5+LOG(C8/C$103,C$105)),4)</f>
        <v>1</v>
      </c>
      <c r="E8" s="18">
        <f>ROUND((E$103*(E$105^(ROW()-7.5))),2)</f>
        <v>546.66</v>
      </c>
      <c r="F8" s="19">
        <f t="shared" ref="F8:F20" si="1">ROUND(IF(0.5+LOG(E8/E$103,E$105)&lt;1,1,0.5+LOG(E8/E$103,E$105)),4)</f>
        <v>1</v>
      </c>
      <c r="G8" s="20">
        <f>ROUND((G$103*(G$105^(ROW()-7.5))),3)</f>
        <v>49.951999999999998</v>
      </c>
      <c r="H8" s="21">
        <f t="shared" ref="H8:H20" si="2">ROUND(IF(0.5+LOG(G8/G$103,G$105)&lt;1,1,0.5+LOG(G8/G$103,G$105)),4)</f>
        <v>1</v>
      </c>
      <c r="I8" s="136"/>
      <c r="J8" s="138"/>
      <c r="K8" s="143"/>
      <c r="L8" s="145"/>
      <c r="M8" s="147"/>
      <c r="N8" s="115"/>
      <c r="O8" s="115"/>
      <c r="P8" s="115"/>
    </row>
    <row r="9" spans="1:16" s="24" customFormat="1" ht="15.6" customHeight="1" x14ac:dyDescent="0.2">
      <c r="A9" s="22"/>
      <c r="B9" s="23"/>
      <c r="C9" s="16">
        <f t="shared" ref="C9:C20" si="3">ROUND((C$103*(C$105^(ROW()-7.5))),2)</f>
        <v>335.81</v>
      </c>
      <c r="D9" s="17">
        <f t="shared" si="0"/>
        <v>2</v>
      </c>
      <c r="E9" s="18">
        <f t="shared" ref="E9:E20" si="4">ROUND((E$103*(E$105^(ROW()-7.5))),2)</f>
        <v>835.94</v>
      </c>
      <c r="F9" s="19">
        <f t="shared" si="1"/>
        <v>2</v>
      </c>
      <c r="G9" s="20">
        <f t="shared" ref="G9:G20" si="5">ROUND((G$103*(G$105^(ROW()-7.5))),3)</f>
        <v>69.629000000000005</v>
      </c>
      <c r="H9" s="21">
        <f t="shared" si="2"/>
        <v>2</v>
      </c>
      <c r="I9" s="136"/>
      <c r="J9" s="138"/>
      <c r="K9" s="143"/>
      <c r="L9" s="145"/>
      <c r="M9" s="147"/>
      <c r="N9" s="115"/>
      <c r="O9" s="115"/>
      <c r="P9" s="115"/>
    </row>
    <row r="10" spans="1:16" s="24" customFormat="1" ht="15.6" customHeight="1" x14ac:dyDescent="0.2">
      <c r="A10" s="22"/>
      <c r="B10" s="23"/>
      <c r="C10" s="16">
        <f t="shared" si="3"/>
        <v>682.01</v>
      </c>
      <c r="D10" s="17">
        <f t="shared" si="0"/>
        <v>3</v>
      </c>
      <c r="E10" s="18">
        <f t="shared" si="4"/>
        <v>1278.29</v>
      </c>
      <c r="F10" s="19">
        <f t="shared" si="1"/>
        <v>3</v>
      </c>
      <c r="G10" s="20">
        <f t="shared" si="5"/>
        <v>97.055999999999997</v>
      </c>
      <c r="H10" s="21">
        <f t="shared" si="2"/>
        <v>3</v>
      </c>
      <c r="I10" s="136"/>
      <c r="J10" s="138"/>
      <c r="K10" s="143"/>
      <c r="L10" s="145"/>
      <c r="M10" s="147"/>
      <c r="N10" s="115"/>
      <c r="O10" s="115"/>
      <c r="P10" s="115"/>
    </row>
    <row r="11" spans="1:16" s="24" customFormat="1" ht="15.6" customHeight="1" x14ac:dyDescent="0.2">
      <c r="A11" s="22"/>
      <c r="B11" s="23"/>
      <c r="C11" s="16">
        <f t="shared" si="3"/>
        <v>1385.11</v>
      </c>
      <c r="D11" s="17">
        <f t="shared" si="0"/>
        <v>4</v>
      </c>
      <c r="E11" s="18">
        <f t="shared" si="4"/>
        <v>1954.73</v>
      </c>
      <c r="F11" s="19">
        <f t="shared" si="1"/>
        <v>4</v>
      </c>
      <c r="G11" s="20">
        <f t="shared" si="5"/>
        <v>135.28800000000001</v>
      </c>
      <c r="H11" s="21">
        <f t="shared" si="2"/>
        <v>4</v>
      </c>
      <c r="I11" s="136"/>
      <c r="J11" s="138"/>
      <c r="K11" s="143"/>
      <c r="L11" s="145"/>
      <c r="M11" s="147"/>
      <c r="N11" s="115"/>
      <c r="O11" s="115"/>
      <c r="P11" s="115"/>
    </row>
    <row r="12" spans="1:16" s="24" customFormat="1" ht="15.6" customHeight="1" x14ac:dyDescent="0.2">
      <c r="A12" s="22"/>
      <c r="B12" s="23"/>
      <c r="C12" s="16">
        <f t="shared" si="3"/>
        <v>2813.05</v>
      </c>
      <c r="D12" s="17">
        <f t="shared" si="0"/>
        <v>5</v>
      </c>
      <c r="E12" s="18">
        <f t="shared" si="4"/>
        <v>2989.12</v>
      </c>
      <c r="F12" s="19">
        <f t="shared" si="1"/>
        <v>5</v>
      </c>
      <c r="G12" s="20">
        <f t="shared" si="5"/>
        <v>188.57900000000001</v>
      </c>
      <c r="H12" s="21">
        <f t="shared" si="2"/>
        <v>5</v>
      </c>
      <c r="I12" s="136"/>
      <c r="J12" s="138"/>
      <c r="K12" s="143"/>
      <c r="L12" s="145"/>
      <c r="M12" s="147"/>
      <c r="N12" s="115"/>
      <c r="O12" s="115"/>
      <c r="P12" s="115"/>
    </row>
    <row r="13" spans="1:16" s="24" customFormat="1" ht="15.6" customHeight="1" x14ac:dyDescent="0.2">
      <c r="A13" s="22"/>
      <c r="B13" s="23"/>
      <c r="C13" s="16">
        <f t="shared" si="3"/>
        <v>5713.06</v>
      </c>
      <c r="D13" s="17">
        <f t="shared" si="0"/>
        <v>6</v>
      </c>
      <c r="E13" s="18">
        <f t="shared" si="4"/>
        <v>4570.8900000000003</v>
      </c>
      <c r="F13" s="19">
        <f t="shared" si="1"/>
        <v>6</v>
      </c>
      <c r="G13" s="20">
        <f t="shared" si="5"/>
        <v>262.863</v>
      </c>
      <c r="H13" s="21">
        <f t="shared" si="2"/>
        <v>6</v>
      </c>
      <c r="I13" s="136"/>
      <c r="J13" s="138"/>
      <c r="K13" s="143"/>
      <c r="L13" s="145"/>
      <c r="M13" s="147"/>
      <c r="N13" s="115"/>
      <c r="O13" s="115"/>
      <c r="P13" s="115"/>
    </row>
    <row r="14" spans="1:16" s="24" customFormat="1" ht="15.6" customHeight="1" x14ac:dyDescent="0.2">
      <c r="A14" s="22"/>
      <c r="B14" s="23"/>
      <c r="C14" s="16">
        <f t="shared" si="3"/>
        <v>11602.76</v>
      </c>
      <c r="D14" s="17">
        <f t="shared" si="0"/>
        <v>7</v>
      </c>
      <c r="E14" s="18">
        <f t="shared" si="4"/>
        <v>6989.69</v>
      </c>
      <c r="F14" s="19">
        <f t="shared" si="1"/>
        <v>7</v>
      </c>
      <c r="G14" s="20">
        <f t="shared" si="5"/>
        <v>366.40800000000002</v>
      </c>
      <c r="H14" s="21">
        <f t="shared" si="2"/>
        <v>7</v>
      </c>
      <c r="I14" s="136"/>
      <c r="J14" s="138"/>
      <c r="K14" s="143"/>
      <c r="L14" s="145"/>
      <c r="M14" s="147"/>
      <c r="N14" s="115"/>
      <c r="O14" s="115"/>
      <c r="P14" s="115"/>
    </row>
    <row r="15" spans="1:16" ht="15.6" customHeight="1" x14ac:dyDescent="0.2">
      <c r="A15" s="8"/>
      <c r="B15" s="10"/>
      <c r="C15" s="16">
        <f t="shared" si="3"/>
        <v>23564.26</v>
      </c>
      <c r="D15" s="17">
        <f t="shared" si="0"/>
        <v>8</v>
      </c>
      <c r="E15" s="18">
        <f t="shared" si="4"/>
        <v>10688.45</v>
      </c>
      <c r="F15" s="19">
        <f t="shared" si="1"/>
        <v>8</v>
      </c>
      <c r="G15" s="20">
        <f t="shared" si="5"/>
        <v>510.74</v>
      </c>
      <c r="H15" s="21">
        <f t="shared" si="2"/>
        <v>8</v>
      </c>
      <c r="I15" s="136"/>
      <c r="J15" s="138"/>
      <c r="K15" s="143"/>
      <c r="L15" s="145"/>
      <c r="M15" s="147"/>
      <c r="N15" s="115"/>
      <c r="O15" s="115"/>
      <c r="P15" s="115"/>
    </row>
    <row r="16" spans="1:16" ht="15.6" customHeight="1" x14ac:dyDescent="0.2">
      <c r="A16" s="8"/>
      <c r="B16" s="10"/>
      <c r="C16" s="16">
        <f t="shared" si="3"/>
        <v>47857.07</v>
      </c>
      <c r="D16" s="17">
        <f t="shared" si="0"/>
        <v>9</v>
      </c>
      <c r="E16" s="18">
        <f t="shared" si="4"/>
        <v>16344.49</v>
      </c>
      <c r="F16" s="19">
        <f t="shared" si="1"/>
        <v>9</v>
      </c>
      <c r="G16" s="20">
        <f t="shared" si="5"/>
        <v>711.92700000000002</v>
      </c>
      <c r="H16" s="21">
        <f t="shared" si="2"/>
        <v>9</v>
      </c>
      <c r="I16" s="136"/>
      <c r="J16" s="138"/>
      <c r="K16" s="143"/>
      <c r="L16" s="145"/>
      <c r="M16" s="147"/>
      <c r="N16" s="115"/>
      <c r="O16" s="115"/>
      <c r="P16" s="115"/>
    </row>
    <row r="17" spans="1:16" ht="15.6" customHeight="1" x14ac:dyDescent="0.2">
      <c r="A17" s="8"/>
      <c r="B17" s="10"/>
      <c r="C17" s="16">
        <f t="shared" si="3"/>
        <v>97193.76</v>
      </c>
      <c r="D17" s="17">
        <f t="shared" si="0"/>
        <v>10</v>
      </c>
      <c r="E17" s="18">
        <f t="shared" si="4"/>
        <v>24993.58</v>
      </c>
      <c r="F17" s="19">
        <f t="shared" si="1"/>
        <v>10</v>
      </c>
      <c r="G17" s="20">
        <f t="shared" si="5"/>
        <v>992.36400000000003</v>
      </c>
      <c r="H17" s="21">
        <f t="shared" si="2"/>
        <v>10</v>
      </c>
      <c r="I17" s="136"/>
      <c r="J17" s="138"/>
      <c r="K17" s="143"/>
      <c r="L17" s="145"/>
      <c r="M17" s="147"/>
      <c r="N17" s="115"/>
      <c r="O17" s="115"/>
      <c r="P17" s="115"/>
    </row>
    <row r="18" spans="1:16" ht="12.75" customHeight="1" x14ac:dyDescent="0.2">
      <c r="A18" s="25"/>
      <c r="B18" s="26"/>
      <c r="C18" s="16">
        <f t="shared" si="3"/>
        <v>197392.52</v>
      </c>
      <c r="D18" s="17">
        <f t="shared" si="0"/>
        <v>11</v>
      </c>
      <c r="E18" s="18">
        <f t="shared" si="4"/>
        <v>38219.53</v>
      </c>
      <c r="F18" s="19">
        <f t="shared" si="1"/>
        <v>11</v>
      </c>
      <c r="G18" s="20">
        <f t="shared" si="5"/>
        <v>1383.269</v>
      </c>
      <c r="H18" s="21">
        <f t="shared" si="2"/>
        <v>11</v>
      </c>
      <c r="I18" s="136"/>
      <c r="J18" s="138"/>
      <c r="K18" s="143"/>
      <c r="L18" s="145"/>
      <c r="M18" s="147"/>
      <c r="N18" s="115"/>
      <c r="O18" s="115"/>
      <c r="P18" s="115"/>
    </row>
    <row r="19" spans="1:16" ht="12.75" customHeight="1" x14ac:dyDescent="0.2">
      <c r="A19" s="25"/>
      <c r="B19" s="27"/>
      <c r="C19" s="16">
        <f t="shared" si="3"/>
        <v>400887.95</v>
      </c>
      <c r="D19" s="17">
        <f t="shared" si="0"/>
        <v>12</v>
      </c>
      <c r="E19" s="18">
        <f t="shared" si="4"/>
        <v>58444.31</v>
      </c>
      <c r="F19" s="19">
        <f t="shared" si="1"/>
        <v>12</v>
      </c>
      <c r="G19" s="20">
        <f t="shared" si="5"/>
        <v>1928.1559999999999</v>
      </c>
      <c r="H19" s="21">
        <f t="shared" si="2"/>
        <v>12</v>
      </c>
      <c r="I19" s="136"/>
      <c r="J19" s="138"/>
      <c r="K19" s="143"/>
      <c r="L19" s="145"/>
      <c r="M19" s="147"/>
      <c r="N19" s="115"/>
      <c r="O19" s="115"/>
      <c r="P19" s="115"/>
    </row>
    <row r="20" spans="1:16" ht="12.75" customHeight="1" x14ac:dyDescent="0.2">
      <c r="A20" s="25"/>
      <c r="B20" s="27"/>
      <c r="C20" s="16">
        <f t="shared" si="3"/>
        <v>814170.39</v>
      </c>
      <c r="D20" s="17">
        <f t="shared" si="0"/>
        <v>13</v>
      </c>
      <c r="E20" s="18">
        <f t="shared" si="4"/>
        <v>89371.520000000004</v>
      </c>
      <c r="F20" s="19">
        <f t="shared" si="1"/>
        <v>13</v>
      </c>
      <c r="G20" s="20">
        <f t="shared" si="5"/>
        <v>2687.68</v>
      </c>
      <c r="H20" s="21">
        <f t="shared" si="2"/>
        <v>13</v>
      </c>
      <c r="I20" s="136"/>
      <c r="J20" s="138"/>
      <c r="K20" s="143"/>
      <c r="L20" s="145"/>
      <c r="M20" s="147"/>
      <c r="N20" s="115"/>
      <c r="O20" s="115"/>
      <c r="P20" s="115"/>
    </row>
    <row r="21" spans="1:16" ht="13.5" customHeight="1" thickBot="1" x14ac:dyDescent="0.25">
      <c r="A21" s="8"/>
      <c r="B21" s="28"/>
      <c r="C21" s="29" t="s">
        <v>16</v>
      </c>
      <c r="D21" s="30" t="s">
        <v>15</v>
      </c>
      <c r="E21" s="31"/>
      <c r="F21" s="30" t="s">
        <v>15</v>
      </c>
      <c r="G21" s="32"/>
      <c r="H21" s="33" t="s">
        <v>15</v>
      </c>
      <c r="I21" s="136"/>
      <c r="J21" s="139"/>
      <c r="K21" s="143"/>
      <c r="L21" s="145"/>
      <c r="M21" s="148"/>
      <c r="N21" s="116"/>
      <c r="O21" s="116"/>
      <c r="P21" s="116"/>
    </row>
    <row r="22" spans="1:16" ht="13.35" customHeight="1" x14ac:dyDescent="0.2">
      <c r="A22" s="8"/>
      <c r="B22" s="34" t="s">
        <v>17</v>
      </c>
      <c r="C22" s="35">
        <v>528</v>
      </c>
      <c r="D22" s="36">
        <f t="shared" ref="D22:D85" si="6">ROUND(IF(0.5+LOG(C22/C$103,C$105)&lt;1,1,0.5+LOG(C22/C$103,C$105)),4)</f>
        <v>2.6387</v>
      </c>
      <c r="E22" s="37">
        <v>504.47619047619042</v>
      </c>
      <c r="F22" s="36">
        <f t="shared" ref="F22:F85" si="7">ROUND(IF(0.5+LOG(E22/E$103,E$105)&lt;1,1,0.5+LOG(E22/E$103,E$105)),4)</f>
        <v>1</v>
      </c>
      <c r="G22" s="37">
        <v>42</v>
      </c>
      <c r="H22" s="38">
        <f t="shared" ref="H22:H85" si="8">ROUND(IF(0.5+LOG(G22/G$103,G$105)&lt;1,1,0.5+LOG(G22/G$103,G$105)),4)</f>
        <v>1</v>
      </c>
      <c r="I22" s="39">
        <v>2</v>
      </c>
      <c r="J22" s="40">
        <v>1.5462333333333333</v>
      </c>
      <c r="K22" s="41">
        <v>1</v>
      </c>
      <c r="L22" s="42">
        <v>1</v>
      </c>
      <c r="M22" s="43">
        <v>1</v>
      </c>
      <c r="N22" s="44">
        <v>1</v>
      </c>
      <c r="O22" s="44">
        <v>1</v>
      </c>
      <c r="P22" s="44">
        <v>1</v>
      </c>
    </row>
    <row r="23" spans="1:16" ht="13.35" customHeight="1" x14ac:dyDescent="0.2">
      <c r="A23" s="8"/>
      <c r="B23" s="45" t="s">
        <v>18</v>
      </c>
      <c r="C23" s="46">
        <v>349</v>
      </c>
      <c r="D23" s="47">
        <f t="shared" si="6"/>
        <v>2.0543999999999998</v>
      </c>
      <c r="E23" s="48">
        <v>821.09523809523807</v>
      </c>
      <c r="F23" s="47">
        <f t="shared" si="7"/>
        <v>1.9578</v>
      </c>
      <c r="G23" s="48">
        <v>65.666666666666671</v>
      </c>
      <c r="H23" s="49">
        <f t="shared" si="8"/>
        <v>1.8236000000000001</v>
      </c>
      <c r="I23" s="50">
        <v>2</v>
      </c>
      <c r="J23" s="51">
        <v>1.9452666666666667</v>
      </c>
      <c r="K23" s="52">
        <v>2</v>
      </c>
      <c r="L23" s="53">
        <v>2</v>
      </c>
      <c r="M23" s="43">
        <v>2</v>
      </c>
      <c r="N23" s="44">
        <v>2</v>
      </c>
      <c r="O23" s="44">
        <v>1</v>
      </c>
      <c r="P23" s="44">
        <v>1</v>
      </c>
    </row>
    <row r="24" spans="1:16" ht="13.35" customHeight="1" x14ac:dyDescent="0.2">
      <c r="A24" s="8"/>
      <c r="B24" s="45" t="s">
        <v>19</v>
      </c>
      <c r="C24" s="46">
        <v>571</v>
      </c>
      <c r="D24" s="47">
        <f t="shared" si="6"/>
        <v>2.7492000000000001</v>
      </c>
      <c r="E24" s="48">
        <v>782.7619047619047</v>
      </c>
      <c r="F24" s="47">
        <f t="shared" si="7"/>
        <v>1.8452999999999999</v>
      </c>
      <c r="G24" s="48">
        <v>48</v>
      </c>
      <c r="H24" s="49">
        <f t="shared" si="8"/>
        <v>1</v>
      </c>
      <c r="I24" s="50">
        <v>2</v>
      </c>
      <c r="J24" s="51">
        <v>1.8648333333333333</v>
      </c>
      <c r="K24" s="52">
        <v>2</v>
      </c>
      <c r="L24" s="53">
        <v>2</v>
      </c>
      <c r="M24" s="43">
        <v>2</v>
      </c>
      <c r="N24" s="44">
        <v>2</v>
      </c>
      <c r="O24" s="44">
        <v>2</v>
      </c>
      <c r="P24" s="44">
        <v>2</v>
      </c>
    </row>
    <row r="25" spans="1:16" ht="13.35" customHeight="1" x14ac:dyDescent="0.2">
      <c r="A25" s="8"/>
      <c r="B25" s="45" t="s">
        <v>20</v>
      </c>
      <c r="C25" s="46">
        <v>97</v>
      </c>
      <c r="D25" s="47">
        <f t="shared" si="6"/>
        <v>1</v>
      </c>
      <c r="E25" s="48">
        <v>2608</v>
      </c>
      <c r="F25" s="47">
        <f t="shared" si="7"/>
        <v>4.6788999999999996</v>
      </c>
      <c r="G25" s="48">
        <v>63</v>
      </c>
      <c r="H25" s="49">
        <f t="shared" si="8"/>
        <v>1.6988000000000001</v>
      </c>
      <c r="I25" s="50">
        <v>2</v>
      </c>
      <c r="J25" s="51">
        <v>2.4592333333333332</v>
      </c>
      <c r="K25" s="52">
        <v>2</v>
      </c>
      <c r="L25" s="53">
        <v>2</v>
      </c>
      <c r="M25" s="43">
        <v>2</v>
      </c>
      <c r="N25" s="44">
        <v>2</v>
      </c>
      <c r="O25" s="44">
        <v>2</v>
      </c>
      <c r="P25" s="44">
        <v>2</v>
      </c>
    </row>
    <row r="26" spans="1:16" ht="13.35" customHeight="1" x14ac:dyDescent="0.2">
      <c r="A26" s="54"/>
      <c r="B26" s="1" t="s">
        <v>21</v>
      </c>
      <c r="C26" s="46">
        <v>836</v>
      </c>
      <c r="D26" s="47">
        <f t="shared" si="6"/>
        <v>3.2873000000000001</v>
      </c>
      <c r="E26" s="48">
        <v>1282.8571428571429</v>
      </c>
      <c r="F26" s="47">
        <f t="shared" si="7"/>
        <v>3.0084</v>
      </c>
      <c r="G26" s="48">
        <v>45</v>
      </c>
      <c r="H26" s="49">
        <f t="shared" si="8"/>
        <v>1</v>
      </c>
      <c r="I26" s="50">
        <v>2</v>
      </c>
      <c r="J26" s="51">
        <v>2.4319000000000002</v>
      </c>
      <c r="K26" s="52">
        <v>2</v>
      </c>
      <c r="L26" s="53">
        <v>2</v>
      </c>
      <c r="M26" s="43">
        <v>3</v>
      </c>
      <c r="N26" s="44">
        <v>3</v>
      </c>
      <c r="O26" s="44">
        <v>3</v>
      </c>
      <c r="P26" s="44">
        <v>3</v>
      </c>
    </row>
    <row r="27" spans="1:16" x14ac:dyDescent="0.2">
      <c r="A27" s="55"/>
      <c r="B27" s="56" t="s">
        <v>22</v>
      </c>
      <c r="C27" s="46">
        <v>3437</v>
      </c>
      <c r="D27" s="47">
        <f t="shared" si="6"/>
        <v>5.2827999999999999</v>
      </c>
      <c r="E27" s="48">
        <v>752.38095238095229</v>
      </c>
      <c r="F27" s="47">
        <f t="shared" si="7"/>
        <v>1.7521</v>
      </c>
      <c r="G27" s="48">
        <v>45</v>
      </c>
      <c r="H27" s="49">
        <f t="shared" si="8"/>
        <v>1</v>
      </c>
      <c r="I27" s="50">
        <v>3</v>
      </c>
      <c r="J27" s="51">
        <v>2.6783000000000001</v>
      </c>
      <c r="K27" s="52">
        <v>3</v>
      </c>
      <c r="L27" s="53">
        <v>3</v>
      </c>
      <c r="M27" s="43">
        <v>3</v>
      </c>
      <c r="N27" s="44">
        <v>3</v>
      </c>
      <c r="O27" s="44">
        <v>3</v>
      </c>
      <c r="P27" s="44">
        <v>3</v>
      </c>
    </row>
    <row r="28" spans="1:16" x14ac:dyDescent="0.2">
      <c r="A28" s="8"/>
      <c r="B28" s="34" t="s">
        <v>23</v>
      </c>
      <c r="C28" s="35">
        <v>3571</v>
      </c>
      <c r="D28" s="36">
        <f t="shared" si="6"/>
        <v>5.3367000000000004</v>
      </c>
      <c r="E28" s="37">
        <v>1018.8571428571428</v>
      </c>
      <c r="F28" s="36">
        <f t="shared" si="7"/>
        <v>2.4659</v>
      </c>
      <c r="G28" s="37">
        <v>75</v>
      </c>
      <c r="H28" s="38">
        <f t="shared" si="8"/>
        <v>2.2238000000000002</v>
      </c>
      <c r="I28" s="57">
        <v>3</v>
      </c>
      <c r="J28" s="40">
        <v>3.3421333333333334</v>
      </c>
      <c r="K28" s="52">
        <v>4</v>
      </c>
      <c r="L28" s="53">
        <v>4</v>
      </c>
      <c r="M28" s="43">
        <v>4</v>
      </c>
      <c r="N28" s="44">
        <v>4</v>
      </c>
      <c r="O28" s="44">
        <v>4</v>
      </c>
      <c r="P28" s="44">
        <v>5</v>
      </c>
    </row>
    <row r="29" spans="1:16" x14ac:dyDescent="0.2">
      <c r="A29" s="8"/>
      <c r="B29" s="45" t="s">
        <v>24</v>
      </c>
      <c r="C29" s="46">
        <v>2199</v>
      </c>
      <c r="D29" s="47">
        <f t="shared" si="6"/>
        <v>4.6524000000000001</v>
      </c>
      <c r="E29" s="48">
        <v>3761.3333333333335</v>
      </c>
      <c r="F29" s="47">
        <f t="shared" si="7"/>
        <v>5.5410000000000004</v>
      </c>
      <c r="G29" s="48">
        <v>54</v>
      </c>
      <c r="H29" s="49">
        <f t="shared" si="8"/>
        <v>1.2345999999999999</v>
      </c>
      <c r="I29" s="50">
        <v>4</v>
      </c>
      <c r="J29" s="51">
        <v>3.8093333333333335</v>
      </c>
      <c r="K29" s="52">
        <v>4</v>
      </c>
      <c r="L29" s="53">
        <v>4</v>
      </c>
      <c r="M29" s="43">
        <v>4</v>
      </c>
      <c r="N29" s="44">
        <v>4</v>
      </c>
      <c r="O29" s="44">
        <v>4</v>
      </c>
      <c r="P29" s="44">
        <v>4</v>
      </c>
    </row>
    <row r="30" spans="1:16" x14ac:dyDescent="0.2">
      <c r="A30" s="8"/>
      <c r="B30" s="45" t="s">
        <v>25</v>
      </c>
      <c r="C30" s="46">
        <v>1911</v>
      </c>
      <c r="D30" s="47">
        <f t="shared" si="6"/>
        <v>4.4542999999999999</v>
      </c>
      <c r="E30" s="48">
        <v>3784.0476190476188</v>
      </c>
      <c r="F30" s="47">
        <f t="shared" si="7"/>
        <v>5.5552000000000001</v>
      </c>
      <c r="G30" s="48">
        <v>109</v>
      </c>
      <c r="H30" s="49">
        <f t="shared" si="8"/>
        <v>3.3494999999999999</v>
      </c>
      <c r="I30" s="50">
        <v>4</v>
      </c>
      <c r="J30" s="51">
        <v>4.4529999999999994</v>
      </c>
      <c r="K30" s="52">
        <v>4</v>
      </c>
      <c r="L30" s="53">
        <v>4</v>
      </c>
      <c r="M30" s="43">
        <v>4</v>
      </c>
      <c r="N30" s="44">
        <v>4</v>
      </c>
      <c r="O30" s="44">
        <v>4</v>
      </c>
      <c r="P30" s="44">
        <v>4</v>
      </c>
    </row>
    <row r="31" spans="1:16" x14ac:dyDescent="0.2">
      <c r="A31" s="8"/>
      <c r="B31" s="45" t="s">
        <v>26</v>
      </c>
      <c r="C31" s="46">
        <v>1495</v>
      </c>
      <c r="D31" s="47">
        <f t="shared" si="6"/>
        <v>4.1078000000000001</v>
      </c>
      <c r="E31" s="48">
        <v>2724.4285714285711</v>
      </c>
      <c r="F31" s="47">
        <f t="shared" si="7"/>
        <v>4.7816999999999998</v>
      </c>
      <c r="G31" s="48">
        <v>110.51119999999999</v>
      </c>
      <c r="H31" s="49">
        <f t="shared" si="8"/>
        <v>3.3908999999999998</v>
      </c>
      <c r="I31" s="50">
        <v>4</v>
      </c>
      <c r="J31" s="51">
        <v>4.093466666666667</v>
      </c>
      <c r="K31" s="52">
        <v>4</v>
      </c>
      <c r="L31" s="53">
        <v>4</v>
      </c>
      <c r="M31" s="43">
        <v>4</v>
      </c>
      <c r="N31" s="44">
        <v>4</v>
      </c>
      <c r="O31" s="44">
        <v>4</v>
      </c>
      <c r="P31" s="44">
        <v>4</v>
      </c>
    </row>
    <row r="32" spans="1:16" x14ac:dyDescent="0.2">
      <c r="A32" s="8"/>
      <c r="B32" s="45" t="s">
        <v>27</v>
      </c>
      <c r="C32" s="46">
        <v>50</v>
      </c>
      <c r="D32" s="47">
        <f t="shared" si="6"/>
        <v>1</v>
      </c>
      <c r="E32" s="48">
        <v>5944.0476190476184</v>
      </c>
      <c r="F32" s="47">
        <f t="shared" si="7"/>
        <v>6.6185</v>
      </c>
      <c r="G32" s="48">
        <v>143</v>
      </c>
      <c r="H32" s="49">
        <f t="shared" si="8"/>
        <v>4.1669</v>
      </c>
      <c r="I32" s="50">
        <v>4</v>
      </c>
      <c r="J32" s="51">
        <v>3.9284666666666666</v>
      </c>
      <c r="K32" s="52" t="s">
        <v>28</v>
      </c>
      <c r="L32" s="53" t="s">
        <v>28</v>
      </c>
      <c r="M32" s="43" t="s">
        <v>28</v>
      </c>
      <c r="N32" s="44" t="s">
        <v>28</v>
      </c>
      <c r="O32" s="44" t="s">
        <v>28</v>
      </c>
      <c r="P32" s="44" t="s">
        <v>28</v>
      </c>
    </row>
    <row r="33" spans="1:16" x14ac:dyDescent="0.2">
      <c r="A33" s="8"/>
      <c r="B33" s="45" t="s">
        <v>29</v>
      </c>
      <c r="C33" s="46">
        <v>3579</v>
      </c>
      <c r="D33" s="47">
        <f t="shared" si="6"/>
        <v>5.3399000000000001</v>
      </c>
      <c r="E33" s="48">
        <v>2892.6666666666665</v>
      </c>
      <c r="F33" s="47">
        <f t="shared" si="7"/>
        <v>4.9227999999999996</v>
      </c>
      <c r="G33" s="48">
        <v>128.61060000000001</v>
      </c>
      <c r="H33" s="49">
        <f t="shared" si="8"/>
        <v>3.8475999999999999</v>
      </c>
      <c r="I33" s="50">
        <v>5</v>
      </c>
      <c r="J33" s="51">
        <v>4.7034333333333329</v>
      </c>
      <c r="K33" s="52">
        <v>5</v>
      </c>
      <c r="L33" s="53">
        <v>5</v>
      </c>
      <c r="M33" s="43">
        <v>5</v>
      </c>
      <c r="N33" s="44">
        <v>5</v>
      </c>
      <c r="O33" s="44">
        <v>5</v>
      </c>
      <c r="P33" s="44">
        <v>5</v>
      </c>
    </row>
    <row r="34" spans="1:16" x14ac:dyDescent="0.2">
      <c r="A34" s="8"/>
      <c r="B34" s="45" t="s">
        <v>30</v>
      </c>
      <c r="C34" s="46">
        <v>3718</v>
      </c>
      <c r="D34" s="47">
        <f t="shared" si="6"/>
        <v>5.3936999999999999</v>
      </c>
      <c r="E34" s="48">
        <v>3799.5238095238092</v>
      </c>
      <c r="F34" s="47">
        <f t="shared" si="7"/>
        <v>5.5648</v>
      </c>
      <c r="G34" s="48">
        <v>161</v>
      </c>
      <c r="H34" s="49">
        <f t="shared" si="8"/>
        <v>4.5239000000000003</v>
      </c>
      <c r="I34" s="50">
        <v>5</v>
      </c>
      <c r="J34" s="51">
        <v>5.1608000000000009</v>
      </c>
      <c r="K34" s="52">
        <v>5</v>
      </c>
      <c r="L34" s="53">
        <v>5</v>
      </c>
      <c r="M34" s="43">
        <v>5</v>
      </c>
      <c r="N34" s="44">
        <v>5</v>
      </c>
      <c r="O34" s="44">
        <v>5</v>
      </c>
      <c r="P34" s="44">
        <v>5</v>
      </c>
    </row>
    <row r="35" spans="1:16" x14ac:dyDescent="0.2">
      <c r="A35" s="8"/>
      <c r="B35" s="45" t="s">
        <v>31</v>
      </c>
      <c r="C35" s="46">
        <v>4619</v>
      </c>
      <c r="D35" s="47">
        <f t="shared" si="6"/>
        <v>5.7</v>
      </c>
      <c r="E35" s="48">
        <v>2192.7142857142858</v>
      </c>
      <c r="F35" s="47">
        <f t="shared" si="7"/>
        <v>4.2705000000000002</v>
      </c>
      <c r="G35" s="48">
        <v>134</v>
      </c>
      <c r="H35" s="49">
        <f t="shared" si="8"/>
        <v>3.9712000000000001</v>
      </c>
      <c r="I35" s="50">
        <v>5</v>
      </c>
      <c r="J35" s="51">
        <v>4.6472333333333333</v>
      </c>
      <c r="K35" s="52">
        <v>5</v>
      </c>
      <c r="L35" s="53">
        <v>5</v>
      </c>
      <c r="M35" s="43">
        <v>5</v>
      </c>
      <c r="N35" s="44">
        <v>5</v>
      </c>
      <c r="O35" s="44">
        <v>5</v>
      </c>
      <c r="P35" s="44">
        <v>5</v>
      </c>
    </row>
    <row r="36" spans="1:16" x14ac:dyDescent="0.2">
      <c r="A36" s="8"/>
      <c r="B36" s="45" t="s">
        <v>32</v>
      </c>
      <c r="C36" s="46">
        <v>2605</v>
      </c>
      <c r="D36" s="47">
        <f t="shared" si="6"/>
        <v>4.8916000000000004</v>
      </c>
      <c r="E36" s="48">
        <v>2950.6666666666665</v>
      </c>
      <c r="F36" s="47">
        <f t="shared" si="7"/>
        <v>4.9695</v>
      </c>
      <c r="G36" s="48">
        <v>184</v>
      </c>
      <c r="H36" s="49">
        <f t="shared" si="8"/>
        <v>4.9260000000000002</v>
      </c>
      <c r="I36" s="50">
        <v>5</v>
      </c>
      <c r="J36" s="51">
        <v>4.9290333333333338</v>
      </c>
      <c r="K36" s="52">
        <v>5</v>
      </c>
      <c r="L36" s="53">
        <v>5</v>
      </c>
      <c r="M36" s="43">
        <v>5</v>
      </c>
      <c r="N36" s="44">
        <v>5</v>
      </c>
      <c r="O36" s="44">
        <v>5</v>
      </c>
      <c r="P36" s="44">
        <v>5</v>
      </c>
    </row>
    <row r="37" spans="1:16" x14ac:dyDescent="0.2">
      <c r="A37" s="8"/>
      <c r="B37" s="45" t="s">
        <v>33</v>
      </c>
      <c r="C37" s="46">
        <v>5887</v>
      </c>
      <c r="D37" s="47">
        <f t="shared" si="6"/>
        <v>6.0423</v>
      </c>
      <c r="E37" s="48">
        <v>4333.0476190476193</v>
      </c>
      <c r="F37" s="47">
        <f t="shared" si="7"/>
        <v>5.8742000000000001</v>
      </c>
      <c r="G37" s="48">
        <v>156</v>
      </c>
      <c r="H37" s="49">
        <f t="shared" si="8"/>
        <v>4.4288999999999996</v>
      </c>
      <c r="I37" s="50">
        <v>5</v>
      </c>
      <c r="J37" s="51">
        <v>5.4484666666666657</v>
      </c>
      <c r="K37" s="52">
        <v>5</v>
      </c>
      <c r="L37" s="53">
        <v>5</v>
      </c>
      <c r="M37" s="43">
        <v>5</v>
      </c>
      <c r="N37" s="44">
        <v>5</v>
      </c>
      <c r="O37" s="44">
        <v>5</v>
      </c>
      <c r="P37" s="44">
        <v>5</v>
      </c>
    </row>
    <row r="38" spans="1:16" x14ac:dyDescent="0.2">
      <c r="A38" s="8"/>
      <c r="B38" s="45" t="s">
        <v>34</v>
      </c>
      <c r="C38" s="46">
        <v>66780</v>
      </c>
      <c r="D38" s="47">
        <f t="shared" si="6"/>
        <v>9.4702999999999999</v>
      </c>
      <c r="E38" s="48">
        <v>593.47619047619048</v>
      </c>
      <c r="F38" s="47">
        <f t="shared" si="7"/>
        <v>1.1935</v>
      </c>
      <c r="G38" s="48">
        <v>150</v>
      </c>
      <c r="H38" s="49">
        <f t="shared" si="8"/>
        <v>4.3108000000000004</v>
      </c>
      <c r="I38" s="50">
        <v>5</v>
      </c>
      <c r="J38" s="51">
        <v>4.9915333333333338</v>
      </c>
      <c r="K38" s="52">
        <v>5</v>
      </c>
      <c r="L38" s="53">
        <v>5</v>
      </c>
      <c r="M38" s="43">
        <v>5</v>
      </c>
      <c r="N38" s="44">
        <v>5</v>
      </c>
      <c r="O38" s="44">
        <v>5</v>
      </c>
      <c r="P38" s="44">
        <v>5</v>
      </c>
    </row>
    <row r="39" spans="1:16" x14ac:dyDescent="0.2">
      <c r="A39" s="8"/>
      <c r="B39" s="45" t="s">
        <v>35</v>
      </c>
      <c r="C39" s="46">
        <v>17697</v>
      </c>
      <c r="D39" s="47">
        <f t="shared" si="6"/>
        <v>7.5957999999999997</v>
      </c>
      <c r="E39" s="48">
        <v>2354.5238095238096</v>
      </c>
      <c r="F39" s="47">
        <f t="shared" si="7"/>
        <v>4.4381000000000004</v>
      </c>
      <c r="G39" s="48">
        <v>119</v>
      </c>
      <c r="H39" s="49">
        <f t="shared" si="8"/>
        <v>3.6137000000000001</v>
      </c>
      <c r="I39" s="50">
        <v>5</v>
      </c>
      <c r="J39" s="51">
        <v>5.215866666666666</v>
      </c>
      <c r="K39" s="52">
        <v>5</v>
      </c>
      <c r="L39" s="53">
        <v>5</v>
      </c>
      <c r="M39" s="43">
        <v>5</v>
      </c>
      <c r="N39" s="44">
        <v>5</v>
      </c>
      <c r="O39" s="44">
        <v>5</v>
      </c>
      <c r="P39" s="44">
        <v>5</v>
      </c>
    </row>
    <row r="40" spans="1:16" x14ac:dyDescent="0.2">
      <c r="A40" s="8"/>
      <c r="B40" s="45" t="s">
        <v>36</v>
      </c>
      <c r="C40" s="46">
        <v>2774</v>
      </c>
      <c r="D40" s="47">
        <f t="shared" si="6"/>
        <v>4.9802999999999997</v>
      </c>
      <c r="E40" s="48">
        <v>4203.8095238095239</v>
      </c>
      <c r="F40" s="47">
        <f t="shared" si="7"/>
        <v>5.8029000000000002</v>
      </c>
      <c r="G40" s="48">
        <v>177</v>
      </c>
      <c r="H40" s="49">
        <f t="shared" si="8"/>
        <v>4.8091999999999997</v>
      </c>
      <c r="I40" s="50">
        <v>5</v>
      </c>
      <c r="J40" s="51">
        <v>5.1974666666666671</v>
      </c>
      <c r="K40" s="52">
        <v>5</v>
      </c>
      <c r="L40" s="53">
        <v>5</v>
      </c>
      <c r="M40" s="43">
        <v>5</v>
      </c>
      <c r="N40" s="44">
        <v>5</v>
      </c>
      <c r="O40" s="44">
        <v>5</v>
      </c>
      <c r="P40" s="44">
        <v>5</v>
      </c>
    </row>
    <row r="41" spans="1:16" x14ac:dyDescent="0.2">
      <c r="A41" s="8"/>
      <c r="B41" s="45" t="s">
        <v>37</v>
      </c>
      <c r="C41" s="46">
        <v>12903</v>
      </c>
      <c r="D41" s="47">
        <f t="shared" si="6"/>
        <v>7.1498999999999997</v>
      </c>
      <c r="E41" s="48">
        <v>1634.5238095238099</v>
      </c>
      <c r="F41" s="47">
        <f t="shared" si="7"/>
        <v>3.5788000000000002</v>
      </c>
      <c r="G41" s="48">
        <v>205.33333333333334</v>
      </c>
      <c r="H41" s="49">
        <f t="shared" si="8"/>
        <v>5.2563000000000004</v>
      </c>
      <c r="I41" s="50">
        <v>5</v>
      </c>
      <c r="J41" s="51">
        <v>5.3283333333333331</v>
      </c>
      <c r="K41" s="52">
        <v>5</v>
      </c>
      <c r="L41" s="53">
        <v>5</v>
      </c>
      <c r="M41" s="43">
        <v>5</v>
      </c>
      <c r="N41" s="44">
        <v>6</v>
      </c>
      <c r="O41" s="44">
        <v>6</v>
      </c>
      <c r="P41" s="44">
        <v>6</v>
      </c>
    </row>
    <row r="42" spans="1:16" x14ac:dyDescent="0.2">
      <c r="A42" s="8"/>
      <c r="B42" s="34" t="s">
        <v>38</v>
      </c>
      <c r="C42" s="35">
        <v>10647</v>
      </c>
      <c r="D42" s="36">
        <f t="shared" si="6"/>
        <v>6.8787000000000003</v>
      </c>
      <c r="E42" s="37">
        <v>2692.2380952380954</v>
      </c>
      <c r="F42" s="36">
        <f t="shared" si="7"/>
        <v>4.7537000000000003</v>
      </c>
      <c r="G42" s="37">
        <v>187</v>
      </c>
      <c r="H42" s="38">
        <f t="shared" si="8"/>
        <v>4.9747000000000003</v>
      </c>
      <c r="I42" s="57">
        <v>6</v>
      </c>
      <c r="J42" s="40">
        <v>5.5357000000000012</v>
      </c>
      <c r="K42" s="52">
        <v>5</v>
      </c>
      <c r="L42" s="53">
        <v>6</v>
      </c>
      <c r="M42" s="43">
        <v>6</v>
      </c>
      <c r="N42" s="44">
        <v>6</v>
      </c>
      <c r="O42" s="44">
        <v>6</v>
      </c>
      <c r="P42" s="44">
        <v>6</v>
      </c>
    </row>
    <row r="43" spans="1:16" x14ac:dyDescent="0.2">
      <c r="A43" s="8"/>
      <c r="B43" s="45" t="s">
        <v>39</v>
      </c>
      <c r="C43" s="46">
        <v>2233</v>
      </c>
      <c r="D43" s="47">
        <f t="shared" si="6"/>
        <v>4.6741000000000001</v>
      </c>
      <c r="E43" s="48">
        <v>7639.8095238095239</v>
      </c>
      <c r="F43" s="47">
        <f t="shared" si="7"/>
        <v>7.2093999999999996</v>
      </c>
      <c r="G43" s="48">
        <v>269</v>
      </c>
      <c r="H43" s="49">
        <f t="shared" si="8"/>
        <v>6.0694999999999997</v>
      </c>
      <c r="I43" s="50">
        <v>6</v>
      </c>
      <c r="J43" s="51">
        <v>5.9843333333333328</v>
      </c>
      <c r="K43" s="52">
        <v>6</v>
      </c>
      <c r="L43" s="53">
        <v>6</v>
      </c>
      <c r="M43" s="43">
        <v>6</v>
      </c>
      <c r="N43" s="44">
        <v>6</v>
      </c>
      <c r="O43" s="44">
        <v>6</v>
      </c>
      <c r="P43" s="44">
        <v>6</v>
      </c>
    </row>
    <row r="44" spans="1:16" x14ac:dyDescent="0.2">
      <c r="A44" s="8"/>
      <c r="B44" s="45" t="s">
        <v>40</v>
      </c>
      <c r="C44" s="46">
        <v>6342</v>
      </c>
      <c r="D44" s="47">
        <f t="shared" si="6"/>
        <v>6.1474000000000002</v>
      </c>
      <c r="E44" s="48">
        <v>3962.5714285714289</v>
      </c>
      <c r="F44" s="47">
        <f t="shared" si="7"/>
        <v>5.6638000000000002</v>
      </c>
      <c r="G44" s="48">
        <v>201</v>
      </c>
      <c r="H44" s="49">
        <f t="shared" si="8"/>
        <v>5.1920999999999999</v>
      </c>
      <c r="I44" s="50">
        <v>6</v>
      </c>
      <c r="J44" s="51">
        <v>5.6677666666666662</v>
      </c>
      <c r="K44" s="52">
        <v>6</v>
      </c>
      <c r="L44" s="53">
        <v>6</v>
      </c>
      <c r="M44" s="43">
        <v>6</v>
      </c>
      <c r="N44" s="44">
        <v>6</v>
      </c>
      <c r="O44" s="44">
        <v>6</v>
      </c>
      <c r="P44" s="44">
        <v>6</v>
      </c>
    </row>
    <row r="45" spans="1:16" ht="15.6" customHeight="1" x14ac:dyDescent="0.2">
      <c r="A45" s="8"/>
      <c r="B45" s="45" t="s">
        <v>41</v>
      </c>
      <c r="C45" s="46">
        <v>1668</v>
      </c>
      <c r="D45" s="47">
        <f t="shared" si="6"/>
        <v>4.2622999999999998</v>
      </c>
      <c r="E45" s="48">
        <v>6668.2380952380954</v>
      </c>
      <c r="F45" s="47">
        <f t="shared" si="7"/>
        <v>6.8891999999999998</v>
      </c>
      <c r="G45" s="48">
        <v>263</v>
      </c>
      <c r="H45" s="49">
        <f t="shared" si="8"/>
        <v>6.0015999999999998</v>
      </c>
      <c r="I45" s="50">
        <v>6</v>
      </c>
      <c r="J45" s="51">
        <v>5.7176999999999998</v>
      </c>
      <c r="K45" s="52">
        <v>6</v>
      </c>
      <c r="L45" s="53">
        <v>6</v>
      </c>
      <c r="M45" s="43">
        <v>6</v>
      </c>
      <c r="N45" s="44">
        <v>6</v>
      </c>
      <c r="O45" s="44">
        <v>6</v>
      </c>
      <c r="P45" s="44">
        <v>6</v>
      </c>
    </row>
    <row r="46" spans="1:16" x14ac:dyDescent="0.2">
      <c r="A46" s="8"/>
      <c r="B46" s="45" t="s">
        <v>42</v>
      </c>
      <c r="C46" s="46">
        <v>8685</v>
      </c>
      <c r="D46" s="47">
        <f t="shared" si="6"/>
        <v>6.5911999999999997</v>
      </c>
      <c r="E46" s="48">
        <v>5141.666666666667</v>
      </c>
      <c r="F46" s="47">
        <f t="shared" si="7"/>
        <v>6.2770000000000001</v>
      </c>
      <c r="G46" s="48">
        <v>243</v>
      </c>
      <c r="H46" s="49">
        <f t="shared" si="8"/>
        <v>5.7633999999999999</v>
      </c>
      <c r="I46" s="50">
        <v>6</v>
      </c>
      <c r="J46" s="51">
        <v>6.2105333333333332</v>
      </c>
      <c r="K46" s="52">
        <v>6</v>
      </c>
      <c r="L46" s="53">
        <v>6</v>
      </c>
      <c r="M46" s="43">
        <v>6</v>
      </c>
      <c r="N46" s="44">
        <v>6</v>
      </c>
      <c r="O46" s="44">
        <v>6</v>
      </c>
      <c r="P46" s="44">
        <v>6</v>
      </c>
    </row>
    <row r="47" spans="1:16" ht="13.5" customHeight="1" x14ac:dyDescent="0.2">
      <c r="A47" s="8"/>
      <c r="B47" s="45" t="s">
        <v>43</v>
      </c>
      <c r="C47" s="46">
        <v>7442</v>
      </c>
      <c r="D47" s="47">
        <f t="shared" si="6"/>
        <v>6.3731999999999998</v>
      </c>
      <c r="E47" s="48">
        <v>4315.5714285714284</v>
      </c>
      <c r="F47" s="47">
        <f t="shared" si="7"/>
        <v>5.8647</v>
      </c>
      <c r="G47" s="48">
        <v>221.03659999999999</v>
      </c>
      <c r="H47" s="49">
        <f t="shared" si="8"/>
        <v>5.4782000000000002</v>
      </c>
      <c r="I47" s="50">
        <v>6</v>
      </c>
      <c r="J47" s="51">
        <v>5.9053666666666667</v>
      </c>
      <c r="K47" s="52">
        <v>6</v>
      </c>
      <c r="L47" s="53">
        <v>6</v>
      </c>
      <c r="M47" s="43">
        <v>6</v>
      </c>
      <c r="N47" s="44">
        <v>6</v>
      </c>
      <c r="O47" s="44">
        <v>6</v>
      </c>
      <c r="P47" s="44">
        <v>6</v>
      </c>
    </row>
    <row r="48" spans="1:16" x14ac:dyDescent="0.2">
      <c r="A48" s="8"/>
      <c r="B48" s="45" t="s">
        <v>44</v>
      </c>
      <c r="C48" s="46">
        <v>2998</v>
      </c>
      <c r="D48" s="47">
        <f t="shared" si="6"/>
        <v>5.0899000000000001</v>
      </c>
      <c r="E48" s="48">
        <v>12780.476190476189</v>
      </c>
      <c r="F48" s="47">
        <f t="shared" si="7"/>
        <v>8.4208999999999996</v>
      </c>
      <c r="G48" s="48">
        <v>179</v>
      </c>
      <c r="H48" s="49">
        <f t="shared" si="8"/>
        <v>4.843</v>
      </c>
      <c r="I48" s="50">
        <v>6</v>
      </c>
      <c r="J48" s="51">
        <v>6.1179333333333332</v>
      </c>
      <c r="K48" s="52">
        <v>6</v>
      </c>
      <c r="L48" s="53">
        <v>6</v>
      </c>
      <c r="M48" s="43">
        <v>6</v>
      </c>
      <c r="N48" s="44">
        <v>6</v>
      </c>
      <c r="O48" s="44">
        <v>6</v>
      </c>
      <c r="P48" s="44">
        <v>6</v>
      </c>
    </row>
    <row r="49" spans="1:16" x14ac:dyDescent="0.2">
      <c r="A49" s="8"/>
      <c r="B49" s="45" t="s">
        <v>45</v>
      </c>
      <c r="C49" s="46">
        <v>11658</v>
      </c>
      <c r="D49" s="47">
        <f t="shared" si="6"/>
        <v>7.0067000000000004</v>
      </c>
      <c r="E49" s="48">
        <v>4629.666666666667</v>
      </c>
      <c r="F49" s="47">
        <f t="shared" si="7"/>
        <v>6.0301</v>
      </c>
      <c r="G49" s="48">
        <v>239</v>
      </c>
      <c r="H49" s="49">
        <f t="shared" si="8"/>
        <v>5.7134</v>
      </c>
      <c r="I49" s="50">
        <v>6</v>
      </c>
      <c r="J49" s="51">
        <v>6.2500666666666662</v>
      </c>
      <c r="K49" s="52">
        <v>6</v>
      </c>
      <c r="L49" s="53">
        <v>6</v>
      </c>
      <c r="M49" s="43">
        <v>6</v>
      </c>
      <c r="N49" s="44">
        <v>6</v>
      </c>
      <c r="O49" s="44">
        <v>6</v>
      </c>
      <c r="P49" s="44">
        <v>6</v>
      </c>
    </row>
    <row r="50" spans="1:16" x14ac:dyDescent="0.2">
      <c r="A50" s="8"/>
      <c r="B50" s="45" t="s">
        <v>46</v>
      </c>
      <c r="C50" s="46">
        <v>25464</v>
      </c>
      <c r="D50" s="47">
        <f t="shared" si="6"/>
        <v>8.1094000000000008</v>
      </c>
      <c r="E50" s="48">
        <v>4241.0952380952376</v>
      </c>
      <c r="F50" s="47">
        <f t="shared" si="7"/>
        <v>5.8236999999999997</v>
      </c>
      <c r="G50" s="48">
        <v>203</v>
      </c>
      <c r="H50" s="49">
        <f t="shared" si="8"/>
        <v>5.2218999999999998</v>
      </c>
      <c r="I50" s="50">
        <v>6</v>
      </c>
      <c r="J50" s="51">
        <v>6.3850000000000007</v>
      </c>
      <c r="K50" s="52">
        <v>6</v>
      </c>
      <c r="L50" s="53">
        <v>6</v>
      </c>
      <c r="M50" s="43">
        <v>6</v>
      </c>
      <c r="N50" s="44">
        <v>6</v>
      </c>
      <c r="O50" s="44">
        <v>6</v>
      </c>
      <c r="P50" s="44">
        <v>7</v>
      </c>
    </row>
    <row r="51" spans="1:16" x14ac:dyDescent="0.2">
      <c r="A51" s="8"/>
      <c r="B51" s="45" t="s">
        <v>47</v>
      </c>
      <c r="C51" s="46">
        <v>8934</v>
      </c>
      <c r="D51" s="47">
        <f t="shared" si="6"/>
        <v>6.6311</v>
      </c>
      <c r="E51" s="48">
        <v>6194.0476190476193</v>
      </c>
      <c r="F51" s="47">
        <f t="shared" si="7"/>
        <v>6.7154999999999996</v>
      </c>
      <c r="G51" s="48">
        <v>256.20699999999999</v>
      </c>
      <c r="H51" s="49">
        <f t="shared" si="8"/>
        <v>5.9227999999999996</v>
      </c>
      <c r="I51" s="50">
        <v>6</v>
      </c>
      <c r="J51" s="51">
        <v>6.4231333333333325</v>
      </c>
      <c r="K51" s="52">
        <v>6</v>
      </c>
      <c r="L51" s="53">
        <v>6</v>
      </c>
      <c r="M51" s="43">
        <v>7</v>
      </c>
      <c r="N51" s="44">
        <v>7</v>
      </c>
      <c r="O51" s="44">
        <v>7</v>
      </c>
      <c r="P51" s="44">
        <v>7</v>
      </c>
    </row>
    <row r="52" spans="1:16" x14ac:dyDescent="0.2">
      <c r="A52" s="8"/>
      <c r="B52" s="34" t="s">
        <v>48</v>
      </c>
      <c r="C52" s="35">
        <v>1119</v>
      </c>
      <c r="D52" s="36">
        <f t="shared" si="6"/>
        <v>3.6989000000000001</v>
      </c>
      <c r="E52" s="37">
        <v>13617.476190476191</v>
      </c>
      <c r="F52" s="36">
        <f t="shared" si="7"/>
        <v>8.5701999999999998</v>
      </c>
      <c r="G52" s="37">
        <v>418</v>
      </c>
      <c r="H52" s="38">
        <f t="shared" si="8"/>
        <v>7.3967000000000001</v>
      </c>
      <c r="I52" s="57">
        <v>7</v>
      </c>
      <c r="J52" s="40">
        <v>6.5552666666666672</v>
      </c>
      <c r="K52" s="52">
        <v>6</v>
      </c>
      <c r="L52" s="53">
        <v>6</v>
      </c>
      <c r="M52" s="43">
        <v>6</v>
      </c>
      <c r="N52" s="44">
        <v>6</v>
      </c>
      <c r="O52" s="44">
        <v>6</v>
      </c>
      <c r="P52" s="44">
        <v>5</v>
      </c>
    </row>
    <row r="53" spans="1:16" x14ac:dyDescent="0.2">
      <c r="A53" s="8"/>
      <c r="B53" s="34" t="s">
        <v>49</v>
      </c>
      <c r="C53" s="35">
        <v>3650</v>
      </c>
      <c r="D53" s="36">
        <f t="shared" si="6"/>
        <v>5.3676000000000004</v>
      </c>
      <c r="E53" s="37">
        <v>8649.0476190476184</v>
      </c>
      <c r="F53" s="36">
        <f t="shared" si="7"/>
        <v>7.5015000000000001</v>
      </c>
      <c r="G53" s="37">
        <v>332</v>
      </c>
      <c r="H53" s="38">
        <f t="shared" si="8"/>
        <v>6.7031000000000001</v>
      </c>
      <c r="I53" s="57">
        <v>7</v>
      </c>
      <c r="J53" s="40">
        <v>6.5240666666666662</v>
      </c>
      <c r="K53" s="52">
        <v>6</v>
      </c>
      <c r="L53" s="53">
        <v>6</v>
      </c>
      <c r="M53" s="43">
        <v>6</v>
      </c>
      <c r="N53" s="44">
        <v>6</v>
      </c>
      <c r="O53" s="44">
        <v>6</v>
      </c>
      <c r="P53" s="44">
        <v>6</v>
      </c>
    </row>
    <row r="54" spans="1:16" x14ac:dyDescent="0.2">
      <c r="A54" s="8"/>
      <c r="B54" s="45" t="s">
        <v>50</v>
      </c>
      <c r="C54" s="46">
        <v>1707</v>
      </c>
      <c r="D54" s="47">
        <f t="shared" si="6"/>
        <v>4.2949000000000002</v>
      </c>
      <c r="E54" s="48">
        <v>11472.428571428571</v>
      </c>
      <c r="F54" s="47">
        <f t="shared" si="7"/>
        <v>8.1667000000000005</v>
      </c>
      <c r="G54" s="48">
        <v>428</v>
      </c>
      <c r="H54" s="49">
        <f t="shared" si="8"/>
        <v>7.4678000000000004</v>
      </c>
      <c r="I54" s="50">
        <v>7</v>
      </c>
      <c r="J54" s="51">
        <v>6.643133333333334</v>
      </c>
      <c r="K54" s="52">
        <v>7</v>
      </c>
      <c r="L54" s="53">
        <v>6</v>
      </c>
      <c r="M54" s="43">
        <v>6</v>
      </c>
      <c r="N54" s="44">
        <v>6</v>
      </c>
      <c r="O54" s="44">
        <v>6</v>
      </c>
      <c r="P54" s="44">
        <v>6</v>
      </c>
    </row>
    <row r="55" spans="1:16" x14ac:dyDescent="0.2">
      <c r="A55" s="8"/>
      <c r="B55" s="45" t="s">
        <v>51</v>
      </c>
      <c r="C55" s="46">
        <v>12027</v>
      </c>
      <c r="D55" s="47">
        <f t="shared" si="6"/>
        <v>7.0507</v>
      </c>
      <c r="E55" s="48">
        <v>4596.666666666667</v>
      </c>
      <c r="F55" s="47">
        <f t="shared" si="7"/>
        <v>6.0132000000000003</v>
      </c>
      <c r="G55" s="48">
        <v>318.33333333333331</v>
      </c>
      <c r="H55" s="49">
        <f t="shared" si="8"/>
        <v>6.5765000000000002</v>
      </c>
      <c r="I55" s="50">
        <v>7</v>
      </c>
      <c r="J55" s="51">
        <v>6.5468000000000002</v>
      </c>
      <c r="K55" s="52">
        <v>7</v>
      </c>
      <c r="L55" s="53">
        <v>6</v>
      </c>
      <c r="M55" s="43">
        <v>6</v>
      </c>
      <c r="N55" s="44">
        <v>6</v>
      </c>
      <c r="O55" s="44">
        <v>6</v>
      </c>
      <c r="P55" s="44">
        <v>7</v>
      </c>
    </row>
    <row r="56" spans="1:16" x14ac:dyDescent="0.2">
      <c r="A56" s="8"/>
      <c r="B56" s="45" t="s">
        <v>52</v>
      </c>
      <c r="C56" s="46">
        <v>13205</v>
      </c>
      <c r="D56" s="47">
        <f t="shared" si="6"/>
        <v>7.1825999999999999</v>
      </c>
      <c r="E56" s="48">
        <v>9621.9047619047633</v>
      </c>
      <c r="F56" s="47">
        <f t="shared" si="7"/>
        <v>7.7525000000000004</v>
      </c>
      <c r="G56" s="48">
        <v>278.39159999999998</v>
      </c>
      <c r="H56" s="49">
        <f t="shared" si="8"/>
        <v>6.1727999999999996</v>
      </c>
      <c r="I56" s="50">
        <v>7</v>
      </c>
      <c r="J56" s="51">
        <v>7.0359666666666669</v>
      </c>
      <c r="K56" s="52">
        <v>7</v>
      </c>
      <c r="L56" s="53">
        <v>7</v>
      </c>
      <c r="M56" s="43">
        <v>7</v>
      </c>
      <c r="N56" s="44">
        <v>6</v>
      </c>
      <c r="O56" s="44">
        <v>6</v>
      </c>
      <c r="P56" s="44">
        <v>6</v>
      </c>
    </row>
    <row r="57" spans="1:16" x14ac:dyDescent="0.2">
      <c r="A57" s="8"/>
      <c r="B57" s="45" t="s">
        <v>53</v>
      </c>
      <c r="C57" s="46">
        <v>3526</v>
      </c>
      <c r="D57" s="47">
        <f t="shared" si="6"/>
        <v>5.3188000000000004</v>
      </c>
      <c r="E57" s="48">
        <v>10442.523809523809</v>
      </c>
      <c r="F57" s="47">
        <f t="shared" si="7"/>
        <v>7.9451999999999998</v>
      </c>
      <c r="G57" s="48">
        <v>348.64720000000005</v>
      </c>
      <c r="H57" s="49">
        <f t="shared" si="8"/>
        <v>6.8503999999999996</v>
      </c>
      <c r="I57" s="50">
        <v>7</v>
      </c>
      <c r="J57" s="51">
        <v>6.7047999999999996</v>
      </c>
      <c r="K57" s="52">
        <v>7</v>
      </c>
      <c r="L57" s="53">
        <v>7</v>
      </c>
      <c r="M57" s="43">
        <v>7</v>
      </c>
      <c r="N57" s="44">
        <v>7</v>
      </c>
      <c r="O57" s="44">
        <v>7</v>
      </c>
      <c r="P57" s="44">
        <v>6</v>
      </c>
    </row>
    <row r="58" spans="1:16" x14ac:dyDescent="0.2">
      <c r="A58" s="8"/>
      <c r="B58" s="45" t="s">
        <v>54</v>
      </c>
      <c r="C58" s="46">
        <v>31170</v>
      </c>
      <c r="D58" s="47">
        <f t="shared" si="6"/>
        <v>8.3948</v>
      </c>
      <c r="E58" s="48">
        <v>6967.7142857142853</v>
      </c>
      <c r="F58" s="47">
        <f t="shared" si="7"/>
        <v>6.9926000000000004</v>
      </c>
      <c r="G58" s="48">
        <v>217</v>
      </c>
      <c r="H58" s="49">
        <f t="shared" si="8"/>
        <v>5.4226999999999999</v>
      </c>
      <c r="I58" s="50">
        <v>7</v>
      </c>
      <c r="J58" s="51">
        <v>6.9366999999999992</v>
      </c>
      <c r="K58" s="52">
        <v>7</v>
      </c>
      <c r="L58" s="53">
        <v>7</v>
      </c>
      <c r="M58" s="43">
        <v>7</v>
      </c>
      <c r="N58" s="44">
        <v>7</v>
      </c>
      <c r="O58" s="44">
        <v>7</v>
      </c>
      <c r="P58" s="44">
        <v>6</v>
      </c>
    </row>
    <row r="59" spans="1:16" x14ac:dyDescent="0.2">
      <c r="A59" s="8"/>
      <c r="B59" s="45" t="s">
        <v>55</v>
      </c>
      <c r="C59" s="46">
        <v>24277</v>
      </c>
      <c r="D59" s="47">
        <f t="shared" si="6"/>
        <v>8.0420999999999996</v>
      </c>
      <c r="E59" s="48">
        <v>4939.8571428571422</v>
      </c>
      <c r="F59" s="47">
        <f t="shared" si="7"/>
        <v>6.1828000000000003</v>
      </c>
      <c r="G59" s="48">
        <v>246</v>
      </c>
      <c r="H59" s="49">
        <f t="shared" si="8"/>
        <v>5.8003999999999998</v>
      </c>
      <c r="I59" s="50">
        <v>7</v>
      </c>
      <c r="J59" s="51">
        <v>6.6751000000000005</v>
      </c>
      <c r="K59" s="52">
        <v>7</v>
      </c>
      <c r="L59" s="53">
        <v>7</v>
      </c>
      <c r="M59" s="43">
        <v>7</v>
      </c>
      <c r="N59" s="44">
        <v>7</v>
      </c>
      <c r="O59" s="44">
        <v>7</v>
      </c>
      <c r="P59" s="44">
        <v>7</v>
      </c>
    </row>
    <row r="60" spans="1:16" x14ac:dyDescent="0.2">
      <c r="A60" s="8"/>
      <c r="B60" s="45" t="s">
        <v>56</v>
      </c>
      <c r="C60" s="46">
        <v>10429</v>
      </c>
      <c r="D60" s="47">
        <f t="shared" si="6"/>
        <v>6.8494999999999999</v>
      </c>
      <c r="E60" s="48">
        <v>8123.0476190476184</v>
      </c>
      <c r="F60" s="47">
        <f t="shared" si="7"/>
        <v>7.3537999999999997</v>
      </c>
      <c r="G60" s="48">
        <v>338</v>
      </c>
      <c r="H60" s="49">
        <f t="shared" si="8"/>
        <v>6.7569999999999997</v>
      </c>
      <c r="I60" s="50">
        <v>7</v>
      </c>
      <c r="J60" s="51">
        <v>6.9867666666666652</v>
      </c>
      <c r="K60" s="52">
        <v>7</v>
      </c>
      <c r="L60" s="53">
        <v>7</v>
      </c>
      <c r="M60" s="43">
        <v>7</v>
      </c>
      <c r="N60" s="44">
        <v>7</v>
      </c>
      <c r="O60" s="44">
        <v>7</v>
      </c>
      <c r="P60" s="44">
        <v>7</v>
      </c>
    </row>
    <row r="61" spans="1:16" x14ac:dyDescent="0.2">
      <c r="A61" s="8"/>
      <c r="B61" s="45" t="s">
        <v>57</v>
      </c>
      <c r="C61" s="46">
        <v>11465</v>
      </c>
      <c r="D61" s="47">
        <f t="shared" si="6"/>
        <v>6.9831000000000003</v>
      </c>
      <c r="E61" s="48">
        <v>9874.2857142857156</v>
      </c>
      <c r="F61" s="47">
        <f t="shared" si="7"/>
        <v>7.8135000000000003</v>
      </c>
      <c r="G61" s="48">
        <v>272</v>
      </c>
      <c r="H61" s="49">
        <f t="shared" si="8"/>
        <v>6.1029</v>
      </c>
      <c r="I61" s="50">
        <v>7</v>
      </c>
      <c r="J61" s="51">
        <v>6.9665000000000008</v>
      </c>
      <c r="K61" s="52">
        <v>7</v>
      </c>
      <c r="L61" s="53">
        <v>7</v>
      </c>
      <c r="M61" s="43">
        <v>7</v>
      </c>
      <c r="N61" s="44">
        <v>7</v>
      </c>
      <c r="O61" s="44">
        <v>7</v>
      </c>
      <c r="P61" s="44">
        <v>7</v>
      </c>
    </row>
    <row r="62" spans="1:16" x14ac:dyDescent="0.2">
      <c r="A62" s="8"/>
      <c r="B62" s="45" t="s">
        <v>58</v>
      </c>
      <c r="C62" s="46">
        <v>25935</v>
      </c>
      <c r="D62" s="47">
        <f t="shared" si="6"/>
        <v>8.1353000000000009</v>
      </c>
      <c r="E62" s="48">
        <v>9215.2380952380936</v>
      </c>
      <c r="F62" s="47">
        <f t="shared" si="7"/>
        <v>7.6508000000000003</v>
      </c>
      <c r="G62" s="48">
        <v>286</v>
      </c>
      <c r="H62" s="49">
        <f t="shared" si="8"/>
        <v>6.2539999999999996</v>
      </c>
      <c r="I62" s="50">
        <v>7</v>
      </c>
      <c r="J62" s="51">
        <v>7.3467000000000011</v>
      </c>
      <c r="K62" s="52">
        <v>7</v>
      </c>
      <c r="L62" s="53">
        <v>7</v>
      </c>
      <c r="M62" s="43">
        <v>7</v>
      </c>
      <c r="N62" s="44">
        <v>7</v>
      </c>
      <c r="O62" s="44">
        <v>7</v>
      </c>
      <c r="P62" s="44">
        <v>7</v>
      </c>
    </row>
    <row r="63" spans="1:16" x14ac:dyDescent="0.2">
      <c r="A63" s="8"/>
      <c r="B63" s="45" t="s">
        <v>59</v>
      </c>
      <c r="C63" s="46">
        <v>21811</v>
      </c>
      <c r="D63" s="47">
        <f t="shared" si="6"/>
        <v>7.8909000000000002</v>
      </c>
      <c r="E63" s="48">
        <v>7666.666666666667</v>
      </c>
      <c r="F63" s="47">
        <f t="shared" si="7"/>
        <v>7.2176999999999998</v>
      </c>
      <c r="G63" s="48">
        <v>336</v>
      </c>
      <c r="H63" s="49">
        <f t="shared" si="8"/>
        <v>6.7390999999999996</v>
      </c>
      <c r="I63" s="50">
        <v>7</v>
      </c>
      <c r="J63" s="51">
        <v>7.2825666666666669</v>
      </c>
      <c r="K63" s="52">
        <v>7</v>
      </c>
      <c r="L63" s="53">
        <v>7</v>
      </c>
      <c r="M63" s="43">
        <v>7</v>
      </c>
      <c r="N63" s="44">
        <v>7</v>
      </c>
      <c r="O63" s="44">
        <v>7</v>
      </c>
      <c r="P63" s="44">
        <v>7</v>
      </c>
    </row>
    <row r="64" spans="1:16" x14ac:dyDescent="0.2">
      <c r="A64" s="8"/>
      <c r="B64" s="34" t="s">
        <v>60</v>
      </c>
      <c r="C64" s="35">
        <v>16050</v>
      </c>
      <c r="D64" s="36">
        <f t="shared" si="6"/>
        <v>7.4580000000000002</v>
      </c>
      <c r="E64" s="37">
        <v>8287.8571428571431</v>
      </c>
      <c r="F64" s="36">
        <f t="shared" si="7"/>
        <v>7.4010999999999996</v>
      </c>
      <c r="G64" s="37">
        <v>433</v>
      </c>
      <c r="H64" s="38">
        <f t="shared" si="8"/>
        <v>7.5027999999999997</v>
      </c>
      <c r="I64" s="57">
        <v>7</v>
      </c>
      <c r="J64" s="40">
        <v>7.4539666666666662</v>
      </c>
      <c r="K64" s="52">
        <v>8</v>
      </c>
      <c r="L64" s="53">
        <v>8</v>
      </c>
      <c r="M64" s="43">
        <v>8</v>
      </c>
      <c r="N64" s="44">
        <v>8</v>
      </c>
      <c r="O64" s="44">
        <v>8</v>
      </c>
      <c r="P64" s="44">
        <v>8</v>
      </c>
    </row>
    <row r="65" spans="1:16" x14ac:dyDescent="0.2">
      <c r="A65" s="8"/>
      <c r="B65" s="45" t="s">
        <v>61</v>
      </c>
      <c r="C65" s="46">
        <v>37374</v>
      </c>
      <c r="D65" s="47">
        <f t="shared" si="6"/>
        <v>8.6509999999999998</v>
      </c>
      <c r="E65" s="48">
        <v>7487.6190476190468</v>
      </c>
      <c r="F65" s="47">
        <f t="shared" si="7"/>
        <v>7.1619999999999999</v>
      </c>
      <c r="G65" s="48">
        <v>362.68979999999993</v>
      </c>
      <c r="H65" s="49">
        <f t="shared" si="8"/>
        <v>6.9692999999999996</v>
      </c>
      <c r="I65" s="50">
        <v>8</v>
      </c>
      <c r="J65" s="51">
        <v>7.5941000000000001</v>
      </c>
      <c r="K65" s="52">
        <v>8</v>
      </c>
      <c r="L65" s="53">
        <v>8</v>
      </c>
      <c r="M65" s="43">
        <v>7</v>
      </c>
      <c r="N65" s="44">
        <v>7</v>
      </c>
      <c r="O65" s="44">
        <v>7</v>
      </c>
      <c r="P65" s="44">
        <v>7</v>
      </c>
    </row>
    <row r="66" spans="1:16" x14ac:dyDescent="0.2">
      <c r="A66" s="8"/>
      <c r="B66" s="45" t="s">
        <v>62</v>
      </c>
      <c r="C66" s="46">
        <v>84463</v>
      </c>
      <c r="D66" s="47">
        <f t="shared" si="6"/>
        <v>9.8018000000000001</v>
      </c>
      <c r="E66" s="48">
        <v>7554.4285714285725</v>
      </c>
      <c r="F66" s="47">
        <f t="shared" si="7"/>
        <v>7.1829000000000001</v>
      </c>
      <c r="G66" s="48">
        <v>260</v>
      </c>
      <c r="H66" s="49">
        <f t="shared" si="8"/>
        <v>5.9669999999999996</v>
      </c>
      <c r="I66" s="50">
        <v>8</v>
      </c>
      <c r="J66" s="51">
        <v>7.6505666666666663</v>
      </c>
      <c r="K66" s="52">
        <v>8</v>
      </c>
      <c r="L66" s="53">
        <v>8</v>
      </c>
      <c r="M66" s="43">
        <v>8</v>
      </c>
      <c r="N66" s="44">
        <v>7</v>
      </c>
      <c r="O66" s="44">
        <v>7</v>
      </c>
      <c r="P66" s="44">
        <v>7</v>
      </c>
    </row>
    <row r="67" spans="1:16" x14ac:dyDescent="0.2">
      <c r="A67" s="8"/>
      <c r="B67" s="45" t="s">
        <v>63</v>
      </c>
      <c r="C67" s="46">
        <v>23515</v>
      </c>
      <c r="D67" s="47">
        <f t="shared" si="6"/>
        <v>7.9969999999999999</v>
      </c>
      <c r="E67" s="48">
        <v>10421.380952380952</v>
      </c>
      <c r="F67" s="47">
        <f t="shared" si="7"/>
        <v>7.9404000000000003</v>
      </c>
      <c r="G67" s="48">
        <v>443</v>
      </c>
      <c r="H67" s="49">
        <f t="shared" si="8"/>
        <v>7.5716000000000001</v>
      </c>
      <c r="I67" s="50">
        <v>8</v>
      </c>
      <c r="J67" s="51">
        <v>7.8363333333333332</v>
      </c>
      <c r="K67" s="52">
        <v>8</v>
      </c>
      <c r="L67" s="53">
        <v>8</v>
      </c>
      <c r="M67" s="43">
        <v>8</v>
      </c>
      <c r="N67" s="44">
        <v>8</v>
      </c>
      <c r="O67" s="44">
        <v>8</v>
      </c>
      <c r="P67" s="44">
        <v>8</v>
      </c>
    </row>
    <row r="68" spans="1:16" x14ac:dyDescent="0.2">
      <c r="A68" s="8"/>
      <c r="B68" s="45" t="s">
        <v>64</v>
      </c>
      <c r="C68" s="46">
        <v>19571</v>
      </c>
      <c r="D68" s="47">
        <f t="shared" si="6"/>
        <v>7.7378999999999998</v>
      </c>
      <c r="E68" s="48">
        <v>12826.666666666668</v>
      </c>
      <c r="F68" s="47">
        <f t="shared" si="7"/>
        <v>8.4293999999999993</v>
      </c>
      <c r="G68" s="48">
        <v>481</v>
      </c>
      <c r="H68" s="49">
        <f t="shared" si="8"/>
        <v>7.8193999999999999</v>
      </c>
      <c r="I68" s="50">
        <v>8</v>
      </c>
      <c r="J68" s="51">
        <v>7.995566666666666</v>
      </c>
      <c r="K68" s="52">
        <v>8</v>
      </c>
      <c r="L68" s="53">
        <v>8</v>
      </c>
      <c r="M68" s="43">
        <v>8</v>
      </c>
      <c r="N68" s="44">
        <v>8</v>
      </c>
      <c r="O68" s="44">
        <v>8</v>
      </c>
      <c r="P68" s="44">
        <v>8</v>
      </c>
    </row>
    <row r="69" spans="1:16" x14ac:dyDescent="0.2">
      <c r="A69" s="8"/>
      <c r="B69" s="45" t="s">
        <v>65</v>
      </c>
      <c r="C69" s="46">
        <v>18258</v>
      </c>
      <c r="D69" s="47">
        <f t="shared" si="6"/>
        <v>7.6398999999999999</v>
      </c>
      <c r="E69" s="48">
        <v>17910.476190476194</v>
      </c>
      <c r="F69" s="47">
        <f t="shared" si="7"/>
        <v>9.2154000000000007</v>
      </c>
      <c r="G69" s="48">
        <v>552</v>
      </c>
      <c r="H69" s="49">
        <f t="shared" si="8"/>
        <v>8.2339000000000002</v>
      </c>
      <c r="I69" s="50">
        <v>8</v>
      </c>
      <c r="J69" s="51">
        <v>8.3630666666666666</v>
      </c>
      <c r="K69" s="52">
        <v>8</v>
      </c>
      <c r="L69" s="53">
        <v>8</v>
      </c>
      <c r="M69" s="43">
        <v>8</v>
      </c>
      <c r="N69" s="44">
        <v>8</v>
      </c>
      <c r="O69" s="44">
        <v>8</v>
      </c>
      <c r="P69" s="44">
        <v>8</v>
      </c>
    </row>
    <row r="70" spans="1:16" x14ac:dyDescent="0.2">
      <c r="A70" s="8"/>
      <c r="B70" s="45" t="s">
        <v>66</v>
      </c>
      <c r="C70" s="46">
        <v>15533</v>
      </c>
      <c r="D70" s="47">
        <f t="shared" si="6"/>
        <v>7.4118000000000004</v>
      </c>
      <c r="E70" s="48">
        <v>17442.857142857145</v>
      </c>
      <c r="F70" s="47">
        <f t="shared" si="7"/>
        <v>9.1531000000000002</v>
      </c>
      <c r="G70" s="48">
        <v>579.74059999999997</v>
      </c>
      <c r="H70" s="49">
        <f t="shared" si="8"/>
        <v>8.3816000000000006</v>
      </c>
      <c r="I70" s="50">
        <v>8</v>
      </c>
      <c r="J70" s="51">
        <v>8.3155000000000001</v>
      </c>
      <c r="K70" s="52">
        <v>8</v>
      </c>
      <c r="L70" s="53">
        <v>8</v>
      </c>
      <c r="M70" s="43">
        <v>8</v>
      </c>
      <c r="N70" s="44">
        <v>8</v>
      </c>
      <c r="O70" s="44">
        <v>8</v>
      </c>
      <c r="P70" s="44">
        <v>8</v>
      </c>
    </row>
    <row r="71" spans="1:16" x14ac:dyDescent="0.2">
      <c r="A71" s="8"/>
      <c r="B71" s="45" t="s">
        <v>67</v>
      </c>
      <c r="C71" s="46">
        <v>28157</v>
      </c>
      <c r="D71" s="47">
        <f t="shared" si="6"/>
        <v>8.2513000000000005</v>
      </c>
      <c r="E71" s="48">
        <v>15167.619047619048</v>
      </c>
      <c r="F71" s="47">
        <f t="shared" si="7"/>
        <v>8.8240999999999996</v>
      </c>
      <c r="G71" s="48">
        <v>516</v>
      </c>
      <c r="H71" s="49">
        <f t="shared" si="8"/>
        <v>8.0307999999999993</v>
      </c>
      <c r="I71" s="50">
        <v>8</v>
      </c>
      <c r="J71" s="51">
        <v>8.3687333333333331</v>
      </c>
      <c r="K71" s="52">
        <v>8</v>
      </c>
      <c r="L71" s="53">
        <v>8</v>
      </c>
      <c r="M71" s="43">
        <v>8</v>
      </c>
      <c r="N71" s="44">
        <v>9</v>
      </c>
      <c r="O71" s="44">
        <v>9</v>
      </c>
      <c r="P71" s="44">
        <v>9</v>
      </c>
    </row>
    <row r="72" spans="1:16" x14ac:dyDescent="0.2">
      <c r="A72" s="8"/>
      <c r="B72" s="45" t="s">
        <v>68</v>
      </c>
      <c r="C72" s="46">
        <v>45820</v>
      </c>
      <c r="D72" s="47">
        <f t="shared" si="6"/>
        <v>8.9385999999999992</v>
      </c>
      <c r="E72" s="48">
        <v>10582.61904761905</v>
      </c>
      <c r="F72" s="47">
        <f t="shared" si="7"/>
        <v>7.9766000000000004</v>
      </c>
      <c r="G72" s="48">
        <v>559</v>
      </c>
      <c r="H72" s="49">
        <f t="shared" si="8"/>
        <v>8.2719000000000005</v>
      </c>
      <c r="I72" s="50">
        <v>8</v>
      </c>
      <c r="J72" s="51">
        <v>8.3956999999999997</v>
      </c>
      <c r="K72" s="52">
        <v>8</v>
      </c>
      <c r="L72" s="53">
        <v>9</v>
      </c>
      <c r="M72" s="43">
        <v>9</v>
      </c>
      <c r="N72" s="44">
        <v>9</v>
      </c>
      <c r="O72" s="44">
        <v>9</v>
      </c>
      <c r="P72" s="44">
        <v>9</v>
      </c>
    </row>
    <row r="73" spans="1:16" x14ac:dyDescent="0.2">
      <c r="A73" s="8"/>
      <c r="B73" s="45" t="s">
        <v>69</v>
      </c>
      <c r="C73" s="46">
        <v>115868</v>
      </c>
      <c r="D73" s="47">
        <f t="shared" si="6"/>
        <v>10.248100000000001</v>
      </c>
      <c r="E73" s="48">
        <v>18536.809523809523</v>
      </c>
      <c r="F73" s="47">
        <f t="shared" si="7"/>
        <v>9.2963000000000005</v>
      </c>
      <c r="G73" s="48">
        <v>730</v>
      </c>
      <c r="H73" s="49">
        <f t="shared" si="8"/>
        <v>9.0754999999999999</v>
      </c>
      <c r="I73" s="50">
        <v>10</v>
      </c>
      <c r="J73" s="51">
        <v>9.5399666666666665</v>
      </c>
      <c r="K73" s="52">
        <v>10</v>
      </c>
      <c r="L73" s="53">
        <v>10</v>
      </c>
      <c r="M73" s="43">
        <v>10</v>
      </c>
      <c r="N73" s="44">
        <v>10</v>
      </c>
      <c r="O73" s="44">
        <v>10</v>
      </c>
      <c r="P73" s="44">
        <v>10</v>
      </c>
    </row>
    <row r="74" spans="1:16" x14ac:dyDescent="0.2">
      <c r="A74" s="8"/>
      <c r="B74" s="45" t="s">
        <v>70</v>
      </c>
      <c r="C74" s="46">
        <v>68808</v>
      </c>
      <c r="D74" s="47">
        <f t="shared" si="6"/>
        <v>9.5124999999999993</v>
      </c>
      <c r="E74" s="48">
        <v>27340.952380952382</v>
      </c>
      <c r="F74" s="47">
        <f t="shared" si="7"/>
        <v>10.211399999999999</v>
      </c>
      <c r="G74" s="48">
        <v>935</v>
      </c>
      <c r="H74" s="49">
        <f t="shared" si="8"/>
        <v>9.8207000000000004</v>
      </c>
      <c r="I74" s="50">
        <v>10</v>
      </c>
      <c r="J74" s="51">
        <v>9.8482000000000003</v>
      </c>
      <c r="K74" s="52">
        <v>10</v>
      </c>
      <c r="L74" s="53">
        <v>10</v>
      </c>
      <c r="M74" s="43">
        <v>10</v>
      </c>
      <c r="N74" s="44">
        <v>10</v>
      </c>
      <c r="O74" s="44">
        <v>10</v>
      </c>
      <c r="P74" s="44">
        <v>10</v>
      </c>
    </row>
    <row r="75" spans="1:16" x14ac:dyDescent="0.2">
      <c r="A75" s="8"/>
      <c r="B75" s="45" t="s">
        <v>71</v>
      </c>
      <c r="C75" s="46">
        <v>58690</v>
      </c>
      <c r="D75" s="47">
        <f t="shared" si="6"/>
        <v>9.2880000000000003</v>
      </c>
      <c r="E75" s="48">
        <v>35681.904761904763</v>
      </c>
      <c r="F75" s="47">
        <f t="shared" si="7"/>
        <v>10.838200000000001</v>
      </c>
      <c r="G75" s="48">
        <v>1086.1546000000001</v>
      </c>
      <c r="H75" s="49">
        <f t="shared" si="8"/>
        <v>10.2719</v>
      </c>
      <c r="I75" s="50">
        <v>10</v>
      </c>
      <c r="J75" s="51">
        <v>10.1327</v>
      </c>
      <c r="K75" s="52">
        <v>10</v>
      </c>
      <c r="L75" s="53">
        <v>10</v>
      </c>
      <c r="M75" s="43">
        <v>10</v>
      </c>
      <c r="N75" s="44">
        <v>10</v>
      </c>
      <c r="O75" s="44">
        <v>10</v>
      </c>
      <c r="P75" s="44">
        <v>9</v>
      </c>
    </row>
    <row r="76" spans="1:16" x14ac:dyDescent="0.2">
      <c r="A76" s="8"/>
      <c r="B76" s="45" t="s">
        <v>72</v>
      </c>
      <c r="C76" s="46">
        <v>129737</v>
      </c>
      <c r="D76" s="47">
        <f t="shared" si="6"/>
        <v>10.4076</v>
      </c>
      <c r="E76" s="48">
        <v>16286.714285714284</v>
      </c>
      <c r="F76" s="47">
        <f t="shared" si="7"/>
        <v>8.9916999999999998</v>
      </c>
      <c r="G76" s="48">
        <v>994</v>
      </c>
      <c r="H76" s="49">
        <f t="shared" si="8"/>
        <v>10.005000000000001</v>
      </c>
      <c r="I76" s="50">
        <v>10</v>
      </c>
      <c r="J76" s="51">
        <v>9.8014333333333337</v>
      </c>
      <c r="K76" s="52">
        <v>10</v>
      </c>
      <c r="L76" s="53">
        <v>10</v>
      </c>
      <c r="M76" s="43">
        <v>10</v>
      </c>
      <c r="N76" s="44">
        <v>10</v>
      </c>
      <c r="O76" s="44">
        <v>10</v>
      </c>
      <c r="P76" s="44">
        <v>10</v>
      </c>
    </row>
    <row r="77" spans="1:16" x14ac:dyDescent="0.2">
      <c r="A77" s="8"/>
      <c r="B77" s="45" t="s">
        <v>73</v>
      </c>
      <c r="C77" s="46">
        <v>56999</v>
      </c>
      <c r="D77" s="47">
        <f t="shared" si="6"/>
        <v>9.2467000000000006</v>
      </c>
      <c r="E77" s="48">
        <v>31416.761904761905</v>
      </c>
      <c r="F77" s="47">
        <f t="shared" si="7"/>
        <v>10.538500000000001</v>
      </c>
      <c r="G77" s="48">
        <v>990</v>
      </c>
      <c r="H77" s="49">
        <f t="shared" si="8"/>
        <v>9.9928000000000008</v>
      </c>
      <c r="I77" s="50">
        <v>10</v>
      </c>
      <c r="J77" s="51">
        <v>9.9260000000000019</v>
      </c>
      <c r="K77" s="52">
        <v>10</v>
      </c>
      <c r="L77" s="53">
        <v>10</v>
      </c>
      <c r="M77" s="43">
        <v>10</v>
      </c>
      <c r="N77" s="44">
        <v>10</v>
      </c>
      <c r="O77" s="44">
        <v>10</v>
      </c>
      <c r="P77" s="44">
        <v>10</v>
      </c>
    </row>
    <row r="78" spans="1:16" x14ac:dyDescent="0.2">
      <c r="A78" s="8"/>
      <c r="B78" s="45" t="s">
        <v>74</v>
      </c>
      <c r="C78" s="46">
        <v>147517</v>
      </c>
      <c r="D78" s="47">
        <f t="shared" si="6"/>
        <v>10.588900000000001</v>
      </c>
      <c r="E78" s="48">
        <v>20654.61904761905</v>
      </c>
      <c r="F78" s="47">
        <f t="shared" si="7"/>
        <v>9.5510999999999999</v>
      </c>
      <c r="G78" s="48">
        <v>1007</v>
      </c>
      <c r="H78" s="49">
        <f t="shared" si="8"/>
        <v>10.0441</v>
      </c>
      <c r="I78" s="50">
        <v>10</v>
      </c>
      <c r="J78" s="51">
        <v>10.061366666666666</v>
      </c>
      <c r="K78" s="52">
        <v>10</v>
      </c>
      <c r="L78" s="53">
        <v>10</v>
      </c>
      <c r="M78" s="43">
        <v>10</v>
      </c>
      <c r="N78" s="44">
        <v>10</v>
      </c>
      <c r="O78" s="44">
        <v>10</v>
      </c>
      <c r="P78" s="44">
        <v>10</v>
      </c>
    </row>
    <row r="79" spans="1:16" x14ac:dyDescent="0.2">
      <c r="A79" s="8"/>
      <c r="B79" s="45" t="s">
        <v>75</v>
      </c>
      <c r="C79" s="46">
        <v>154007</v>
      </c>
      <c r="D79" s="47">
        <f t="shared" si="6"/>
        <v>10.649699999999999</v>
      </c>
      <c r="E79" s="48">
        <v>19164.523809523813</v>
      </c>
      <c r="F79" s="47">
        <f t="shared" si="7"/>
        <v>9.3748000000000005</v>
      </c>
      <c r="G79" s="48">
        <v>1159.5096000000001</v>
      </c>
      <c r="H79" s="49">
        <f t="shared" si="8"/>
        <v>10.4687</v>
      </c>
      <c r="I79" s="50">
        <v>10</v>
      </c>
      <c r="J79" s="51">
        <v>10.164400000000001</v>
      </c>
      <c r="K79" s="52">
        <v>10</v>
      </c>
      <c r="L79" s="53">
        <v>10</v>
      </c>
      <c r="M79" s="43">
        <v>10</v>
      </c>
      <c r="N79" s="44">
        <v>10</v>
      </c>
      <c r="O79" s="44">
        <v>10</v>
      </c>
      <c r="P79" s="44">
        <v>10</v>
      </c>
    </row>
    <row r="80" spans="1:16" x14ac:dyDescent="0.2">
      <c r="A80" s="8"/>
      <c r="B80" s="45" t="s">
        <v>76</v>
      </c>
      <c r="C80" s="46">
        <v>147435</v>
      </c>
      <c r="D80" s="47">
        <f t="shared" si="6"/>
        <v>10.588100000000001</v>
      </c>
      <c r="E80" s="48">
        <v>18941.476190476191</v>
      </c>
      <c r="F80" s="47">
        <f t="shared" si="7"/>
        <v>9.3472000000000008</v>
      </c>
      <c r="G80" s="48">
        <v>963</v>
      </c>
      <c r="H80" s="49">
        <f t="shared" si="8"/>
        <v>9.9095999999999993</v>
      </c>
      <c r="I80" s="50">
        <v>10</v>
      </c>
      <c r="J80" s="51">
        <v>9.9483000000000015</v>
      </c>
      <c r="K80" s="52">
        <v>10</v>
      </c>
      <c r="L80" s="53">
        <v>10</v>
      </c>
      <c r="M80" s="43">
        <v>10</v>
      </c>
      <c r="N80" s="44">
        <v>10</v>
      </c>
      <c r="O80" s="44">
        <v>10</v>
      </c>
      <c r="P80" s="44">
        <v>10</v>
      </c>
    </row>
    <row r="81" spans="1:16" x14ac:dyDescent="0.2">
      <c r="A81" s="8"/>
      <c r="B81" s="45" t="s">
        <v>77</v>
      </c>
      <c r="C81" s="46">
        <v>71741</v>
      </c>
      <c r="D81" s="47">
        <f t="shared" si="6"/>
        <v>9.5714000000000006</v>
      </c>
      <c r="E81" s="48">
        <v>27873.761904761905</v>
      </c>
      <c r="F81" s="47">
        <f t="shared" si="7"/>
        <v>10.2568</v>
      </c>
      <c r="G81" s="48">
        <v>1106</v>
      </c>
      <c r="H81" s="49">
        <f t="shared" si="8"/>
        <v>10.3264</v>
      </c>
      <c r="I81" s="50">
        <v>10</v>
      </c>
      <c r="J81" s="51">
        <v>10.051533333333333</v>
      </c>
      <c r="K81" s="52">
        <v>10</v>
      </c>
      <c r="L81" s="53">
        <v>10</v>
      </c>
      <c r="M81" s="43">
        <v>10</v>
      </c>
      <c r="N81" s="44">
        <v>10</v>
      </c>
      <c r="O81" s="44">
        <v>10</v>
      </c>
      <c r="P81" s="44">
        <v>10</v>
      </c>
    </row>
    <row r="82" spans="1:16" x14ac:dyDescent="0.2">
      <c r="A82" s="8"/>
      <c r="B82" s="45" t="s">
        <v>78</v>
      </c>
      <c r="C82" s="46">
        <v>151571</v>
      </c>
      <c r="D82" s="47">
        <f t="shared" si="6"/>
        <v>10.6272</v>
      </c>
      <c r="E82" s="48">
        <v>27755.238095238095</v>
      </c>
      <c r="F82" s="47">
        <f t="shared" si="7"/>
        <v>10.2468</v>
      </c>
      <c r="G82" s="48">
        <v>808</v>
      </c>
      <c r="H82" s="49">
        <f t="shared" si="8"/>
        <v>9.3811999999999998</v>
      </c>
      <c r="I82" s="50">
        <v>10</v>
      </c>
      <c r="J82" s="51">
        <v>10.085066666666668</v>
      </c>
      <c r="K82" s="52">
        <v>10</v>
      </c>
      <c r="L82" s="53">
        <v>10</v>
      </c>
      <c r="M82" s="43">
        <v>10</v>
      </c>
      <c r="N82" s="44">
        <v>10</v>
      </c>
      <c r="O82" s="44">
        <v>10</v>
      </c>
      <c r="P82" s="44">
        <v>10</v>
      </c>
    </row>
    <row r="83" spans="1:16" x14ac:dyDescent="0.2">
      <c r="A83" s="8"/>
      <c r="B83" s="45" t="s">
        <v>79</v>
      </c>
      <c r="C83" s="46">
        <v>206065</v>
      </c>
      <c r="D83" s="47">
        <f t="shared" si="6"/>
        <v>11.060700000000001</v>
      </c>
      <c r="E83" s="48">
        <v>27685.714285714286</v>
      </c>
      <c r="F83" s="47">
        <f t="shared" si="7"/>
        <v>10.2409</v>
      </c>
      <c r="G83" s="48">
        <v>797</v>
      </c>
      <c r="H83" s="49">
        <f t="shared" si="8"/>
        <v>9.3399000000000001</v>
      </c>
      <c r="I83" s="50">
        <v>10</v>
      </c>
      <c r="J83" s="51">
        <v>10.213833333333334</v>
      </c>
      <c r="K83" s="52">
        <v>10</v>
      </c>
      <c r="L83" s="53">
        <v>10</v>
      </c>
      <c r="M83" s="43">
        <v>10</v>
      </c>
      <c r="N83" s="44">
        <v>10</v>
      </c>
      <c r="O83" s="44">
        <v>10</v>
      </c>
      <c r="P83" s="44">
        <v>10</v>
      </c>
    </row>
    <row r="84" spans="1:16" x14ac:dyDescent="0.2">
      <c r="A84" s="8"/>
      <c r="B84" s="45" t="s">
        <v>80</v>
      </c>
      <c r="C84" s="46">
        <v>201616</v>
      </c>
      <c r="D84" s="47">
        <f t="shared" si="6"/>
        <v>11.0299</v>
      </c>
      <c r="E84" s="48">
        <v>20563.952380952382</v>
      </c>
      <c r="F84" s="47">
        <f t="shared" si="7"/>
        <v>9.5406999999999993</v>
      </c>
      <c r="G84" s="48">
        <v>977</v>
      </c>
      <c r="H84" s="49">
        <f t="shared" si="8"/>
        <v>9.9529999999999994</v>
      </c>
      <c r="I84" s="50">
        <v>10</v>
      </c>
      <c r="J84" s="51">
        <v>10.174533333333333</v>
      </c>
      <c r="K84" s="52">
        <v>10</v>
      </c>
      <c r="L84" s="53">
        <v>10</v>
      </c>
      <c r="M84" s="43">
        <v>10</v>
      </c>
      <c r="N84" s="44">
        <v>10</v>
      </c>
      <c r="O84" s="44">
        <v>10</v>
      </c>
      <c r="P84" s="44">
        <v>10</v>
      </c>
    </row>
    <row r="85" spans="1:16" x14ac:dyDescent="0.2">
      <c r="A85" s="8"/>
      <c r="B85" s="45" t="s">
        <v>81</v>
      </c>
      <c r="C85" s="46">
        <v>186660</v>
      </c>
      <c r="D85" s="47">
        <f t="shared" si="6"/>
        <v>10.921099999999999</v>
      </c>
      <c r="E85" s="48">
        <v>27488.190476190473</v>
      </c>
      <c r="F85" s="47">
        <f t="shared" si="7"/>
        <v>10.224</v>
      </c>
      <c r="G85" s="48">
        <v>1139</v>
      </c>
      <c r="H85" s="49">
        <f t="shared" si="8"/>
        <v>10.414999999999999</v>
      </c>
      <c r="I85" s="50">
        <v>11</v>
      </c>
      <c r="J85" s="51">
        <v>10.520033333333332</v>
      </c>
      <c r="K85" s="52">
        <v>11</v>
      </c>
      <c r="L85" s="53">
        <v>11</v>
      </c>
      <c r="M85" s="43">
        <v>11</v>
      </c>
      <c r="N85" s="44">
        <v>10</v>
      </c>
      <c r="O85" s="44">
        <v>10</v>
      </c>
      <c r="P85" s="44">
        <v>11</v>
      </c>
    </row>
    <row r="86" spans="1:16" x14ac:dyDescent="0.2">
      <c r="A86" s="8"/>
      <c r="B86" s="45" t="s">
        <v>82</v>
      </c>
      <c r="C86" s="46">
        <v>214236</v>
      </c>
      <c r="D86" s="47">
        <f t="shared" ref="D86:D97" si="9">ROUND(IF(0.5+LOG(C86/C$103,C$105)&lt;1,1,0.5+LOG(C86/C$103,C$105)),4)</f>
        <v>11.115600000000001</v>
      </c>
      <c r="E86" s="48">
        <v>39149.523809523809</v>
      </c>
      <c r="F86" s="47">
        <f t="shared" ref="F86:F97" si="10">ROUND(IF(0.5+LOG(E86/E$103,E$105)&lt;1,1,0.5+LOG(E86/E$103,E$105)),4)</f>
        <v>11.0566</v>
      </c>
      <c r="G86" s="48">
        <v>1294</v>
      </c>
      <c r="H86" s="49">
        <f t="shared" ref="H86:H97" si="11">ROUND(IF(0.5+LOG(G86/G$103,G$105)&lt;1,1,0.5+LOG(G86/G$103,G$105)),4)</f>
        <v>10.799099999999999</v>
      </c>
      <c r="I86" s="50">
        <v>11</v>
      </c>
      <c r="J86" s="51">
        <v>10.990433333333334</v>
      </c>
      <c r="K86" s="52">
        <v>11</v>
      </c>
      <c r="L86" s="53">
        <v>11</v>
      </c>
      <c r="M86" s="43">
        <v>11</v>
      </c>
      <c r="N86" s="44">
        <v>11</v>
      </c>
      <c r="O86" s="44">
        <v>11</v>
      </c>
      <c r="P86" s="44">
        <v>11</v>
      </c>
    </row>
    <row r="87" spans="1:16" x14ac:dyDescent="0.2">
      <c r="A87" s="8"/>
      <c r="B87" s="45" t="s">
        <v>83</v>
      </c>
      <c r="C87" s="46">
        <v>100501</v>
      </c>
      <c r="D87" s="47">
        <f t="shared" si="9"/>
        <v>10.0472</v>
      </c>
      <c r="E87" s="48">
        <v>50140.952380952389</v>
      </c>
      <c r="F87" s="47">
        <f t="shared" si="10"/>
        <v>11.639200000000001</v>
      </c>
      <c r="G87" s="48">
        <v>1404</v>
      </c>
      <c r="H87" s="49">
        <f t="shared" si="11"/>
        <v>11.0448</v>
      </c>
      <c r="I87" s="50">
        <v>11</v>
      </c>
      <c r="J87" s="51">
        <v>10.910400000000001</v>
      </c>
      <c r="K87" s="52">
        <v>11</v>
      </c>
      <c r="L87" s="53">
        <v>11</v>
      </c>
      <c r="M87" s="43">
        <v>11</v>
      </c>
      <c r="N87" s="44">
        <v>11</v>
      </c>
      <c r="O87" s="44">
        <v>11</v>
      </c>
      <c r="P87" s="44">
        <v>11</v>
      </c>
    </row>
    <row r="88" spans="1:16" x14ac:dyDescent="0.2">
      <c r="A88" s="8"/>
      <c r="B88" s="45" t="s">
        <v>84</v>
      </c>
      <c r="C88" s="46">
        <v>381030</v>
      </c>
      <c r="D88" s="47">
        <f t="shared" si="9"/>
        <v>11.9283</v>
      </c>
      <c r="E88" s="48">
        <v>33597.142857142862</v>
      </c>
      <c r="F88" s="47">
        <f t="shared" si="10"/>
        <v>10.6965</v>
      </c>
      <c r="G88" s="48">
        <v>865</v>
      </c>
      <c r="H88" s="49">
        <f t="shared" si="11"/>
        <v>9.5863999999999994</v>
      </c>
      <c r="I88" s="50">
        <v>11</v>
      </c>
      <c r="J88" s="51">
        <v>10.737066666666665</v>
      </c>
      <c r="K88" s="52">
        <v>11</v>
      </c>
      <c r="L88" s="53">
        <v>11</v>
      </c>
      <c r="M88" s="43">
        <v>11</v>
      </c>
      <c r="N88" s="44">
        <v>11</v>
      </c>
      <c r="O88" s="44">
        <v>11</v>
      </c>
      <c r="P88" s="44">
        <v>11</v>
      </c>
    </row>
    <row r="89" spans="1:16" x14ac:dyDescent="0.2">
      <c r="B89" s="45" t="s">
        <v>85</v>
      </c>
      <c r="C89" s="46">
        <v>252036</v>
      </c>
      <c r="D89" s="47">
        <f t="shared" si="9"/>
        <v>11.344900000000001</v>
      </c>
      <c r="E89" s="48">
        <v>35880.857142857145</v>
      </c>
      <c r="F89" s="47">
        <f t="shared" si="10"/>
        <v>10.8513</v>
      </c>
      <c r="G89" s="48">
        <v>1289.9213999999999</v>
      </c>
      <c r="H89" s="49">
        <f t="shared" si="11"/>
        <v>10.7896</v>
      </c>
      <c r="I89" s="50">
        <v>11</v>
      </c>
      <c r="J89" s="51">
        <v>10.995266666666666</v>
      </c>
      <c r="K89" s="52">
        <v>11</v>
      </c>
      <c r="L89" s="53">
        <v>11</v>
      </c>
      <c r="M89" s="43">
        <v>11</v>
      </c>
      <c r="N89" s="44">
        <v>11</v>
      </c>
      <c r="O89" s="44">
        <v>11</v>
      </c>
      <c r="P89" s="44">
        <v>11</v>
      </c>
    </row>
    <row r="90" spans="1:16" x14ac:dyDescent="0.2">
      <c r="A90" s="8"/>
      <c r="B90" s="45" t="s">
        <v>86</v>
      </c>
      <c r="C90" s="46">
        <v>328532</v>
      </c>
      <c r="D90" s="47">
        <f t="shared" si="9"/>
        <v>11.719099999999999</v>
      </c>
      <c r="E90" s="48">
        <v>39690.476190476191</v>
      </c>
      <c r="F90" s="47">
        <f t="shared" si="10"/>
        <v>11.088900000000001</v>
      </c>
      <c r="G90" s="48">
        <v>1242</v>
      </c>
      <c r="H90" s="49">
        <f t="shared" si="11"/>
        <v>10.675599999999999</v>
      </c>
      <c r="I90" s="50">
        <v>11</v>
      </c>
      <c r="J90" s="51">
        <v>11.161199999999999</v>
      </c>
      <c r="K90" s="52">
        <v>11</v>
      </c>
      <c r="L90" s="53">
        <v>11</v>
      </c>
      <c r="M90" s="43">
        <v>11</v>
      </c>
      <c r="N90" s="44">
        <v>11</v>
      </c>
      <c r="O90" s="44">
        <v>11</v>
      </c>
      <c r="P90" s="44">
        <v>11</v>
      </c>
    </row>
    <row r="91" spans="1:16" x14ac:dyDescent="0.2">
      <c r="A91" s="8"/>
      <c r="B91" s="45" t="s">
        <v>87</v>
      </c>
      <c r="C91" s="46">
        <v>387319</v>
      </c>
      <c r="D91" s="47">
        <f t="shared" si="9"/>
        <v>11.9514</v>
      </c>
      <c r="E91" s="48">
        <v>34575.142857142862</v>
      </c>
      <c r="F91" s="47">
        <f t="shared" si="10"/>
        <v>10.764099999999999</v>
      </c>
      <c r="G91" s="48">
        <v>1389</v>
      </c>
      <c r="H91" s="49">
        <f t="shared" si="11"/>
        <v>11.0124</v>
      </c>
      <c r="I91" s="50">
        <v>11</v>
      </c>
      <c r="J91" s="51">
        <v>11.242633333333332</v>
      </c>
      <c r="K91" s="52">
        <v>11</v>
      </c>
      <c r="L91" s="53">
        <v>11</v>
      </c>
      <c r="M91" s="43">
        <v>11</v>
      </c>
      <c r="N91" s="44">
        <v>11</v>
      </c>
      <c r="O91" s="44">
        <v>11</v>
      </c>
      <c r="P91" s="44">
        <v>11</v>
      </c>
    </row>
    <row r="92" spans="1:16" x14ac:dyDescent="0.2">
      <c r="B92" s="45" t="s">
        <v>88</v>
      </c>
      <c r="C92" s="46">
        <v>458088</v>
      </c>
      <c r="D92" s="47">
        <f t="shared" si="9"/>
        <v>12.1883</v>
      </c>
      <c r="E92" s="48">
        <v>39182.28571428571</v>
      </c>
      <c r="F92" s="47">
        <f t="shared" si="10"/>
        <v>11.0586</v>
      </c>
      <c r="G92" s="48">
        <v>1432</v>
      </c>
      <c r="H92" s="49">
        <f t="shared" si="11"/>
        <v>11.104200000000001</v>
      </c>
      <c r="I92" s="50">
        <v>11</v>
      </c>
      <c r="J92" s="51">
        <v>11.450366666666667</v>
      </c>
      <c r="K92" s="52">
        <v>11</v>
      </c>
      <c r="L92" s="53">
        <v>12</v>
      </c>
      <c r="M92" s="43">
        <v>12</v>
      </c>
      <c r="N92" s="44">
        <v>12</v>
      </c>
      <c r="O92" s="44">
        <v>12</v>
      </c>
      <c r="P92" s="44">
        <v>12</v>
      </c>
    </row>
    <row r="93" spans="1:16" x14ac:dyDescent="0.2">
      <c r="A93" s="8"/>
      <c r="B93" s="45" t="s">
        <v>89</v>
      </c>
      <c r="C93" s="46">
        <v>429985</v>
      </c>
      <c r="D93" s="47">
        <f t="shared" si="9"/>
        <v>12.0989</v>
      </c>
      <c r="E93" s="48">
        <v>32928.571428571428</v>
      </c>
      <c r="F93" s="47">
        <f t="shared" si="10"/>
        <v>10.6492</v>
      </c>
      <c r="G93" s="48">
        <v>1821</v>
      </c>
      <c r="H93" s="49">
        <f t="shared" si="11"/>
        <v>11.8278</v>
      </c>
      <c r="I93" s="50">
        <v>12</v>
      </c>
      <c r="J93" s="51">
        <v>11.525300000000001</v>
      </c>
      <c r="K93" s="52">
        <v>12</v>
      </c>
      <c r="L93" s="53">
        <v>11</v>
      </c>
      <c r="M93" s="43">
        <v>11</v>
      </c>
      <c r="N93" s="44">
        <v>11</v>
      </c>
      <c r="O93" s="44">
        <v>11</v>
      </c>
      <c r="P93" s="44">
        <v>11</v>
      </c>
    </row>
    <row r="94" spans="1:16" x14ac:dyDescent="0.2">
      <c r="A94" s="8"/>
      <c r="B94" s="45" t="s">
        <v>90</v>
      </c>
      <c r="C94" s="46">
        <v>504479</v>
      </c>
      <c r="D94" s="47">
        <f t="shared" si="9"/>
        <v>12.324400000000001</v>
      </c>
      <c r="E94" s="48">
        <v>37574</v>
      </c>
      <c r="F94" s="47">
        <f t="shared" si="10"/>
        <v>10.959899999999999</v>
      </c>
      <c r="G94" s="48">
        <v>1619</v>
      </c>
      <c r="H94" s="49">
        <f t="shared" si="11"/>
        <v>11.473800000000001</v>
      </c>
      <c r="I94" s="50">
        <v>12</v>
      </c>
      <c r="J94" s="51">
        <v>11.586033333333333</v>
      </c>
      <c r="K94" s="52">
        <v>12</v>
      </c>
      <c r="L94" s="53">
        <v>12</v>
      </c>
      <c r="M94" s="43">
        <v>12</v>
      </c>
      <c r="N94" s="44">
        <v>12</v>
      </c>
      <c r="O94" s="44">
        <v>12</v>
      </c>
      <c r="P94" s="44">
        <v>12</v>
      </c>
    </row>
    <row r="95" spans="1:16" x14ac:dyDescent="0.2">
      <c r="A95" s="8"/>
      <c r="B95" s="45" t="s">
        <v>91</v>
      </c>
      <c r="C95" s="46">
        <v>562796</v>
      </c>
      <c r="D95" s="47">
        <f t="shared" si="9"/>
        <v>12.4788</v>
      </c>
      <c r="E95" s="48">
        <v>33434.666666666664</v>
      </c>
      <c r="F95" s="47">
        <f t="shared" si="10"/>
        <v>10.6851</v>
      </c>
      <c r="G95" s="48">
        <v>1909</v>
      </c>
      <c r="H95" s="49">
        <f t="shared" si="11"/>
        <v>11.969900000000001</v>
      </c>
      <c r="I95" s="50">
        <v>12</v>
      </c>
      <c r="J95" s="51">
        <v>11.711266666666667</v>
      </c>
      <c r="K95" s="52">
        <v>12</v>
      </c>
      <c r="L95" s="53">
        <v>12</v>
      </c>
      <c r="M95" s="43">
        <v>12</v>
      </c>
      <c r="N95" s="44">
        <v>12</v>
      </c>
      <c r="O95" s="44">
        <v>12</v>
      </c>
      <c r="P95" s="44">
        <v>12</v>
      </c>
    </row>
    <row r="96" spans="1:16" x14ac:dyDescent="0.2">
      <c r="A96" s="55"/>
      <c r="B96" s="58" t="s">
        <v>92</v>
      </c>
      <c r="C96" s="35">
        <v>606560</v>
      </c>
      <c r="D96" s="36">
        <f t="shared" si="9"/>
        <v>12.5845</v>
      </c>
      <c r="E96" s="37">
        <v>52321.904761904763</v>
      </c>
      <c r="F96" s="36">
        <f t="shared" si="10"/>
        <v>11.7395</v>
      </c>
      <c r="G96" s="37">
        <v>2855</v>
      </c>
      <c r="H96" s="38">
        <f t="shared" si="11"/>
        <v>13.181800000000001</v>
      </c>
      <c r="I96" s="57">
        <v>13</v>
      </c>
      <c r="J96" s="40">
        <v>12.501933333333334</v>
      </c>
      <c r="K96" s="52">
        <v>12</v>
      </c>
      <c r="L96" s="53">
        <v>12</v>
      </c>
      <c r="M96" s="43">
        <v>12</v>
      </c>
      <c r="N96" s="44">
        <v>12</v>
      </c>
      <c r="O96" s="44">
        <v>12</v>
      </c>
      <c r="P96" s="44">
        <v>12</v>
      </c>
    </row>
    <row r="97" spans="1:16" ht="13.5" thickBot="1" x14ac:dyDescent="0.25">
      <c r="A97" s="55"/>
      <c r="B97" s="59" t="s">
        <v>93</v>
      </c>
      <c r="C97" s="60">
        <v>1115894</v>
      </c>
      <c r="D97" s="61">
        <f t="shared" si="9"/>
        <v>13.444900000000001</v>
      </c>
      <c r="E97" s="62">
        <v>93539.142857142855</v>
      </c>
      <c r="F97" s="61">
        <f t="shared" si="10"/>
        <v>13.1073</v>
      </c>
      <c r="G97" s="63">
        <v>2736</v>
      </c>
      <c r="H97" s="64">
        <f t="shared" si="11"/>
        <v>13.053699999999999</v>
      </c>
      <c r="I97" s="65">
        <v>13</v>
      </c>
      <c r="J97" s="66">
        <v>13.201966666666666</v>
      </c>
      <c r="K97" s="67">
        <v>13</v>
      </c>
      <c r="L97" s="68">
        <v>13</v>
      </c>
      <c r="M97" s="69">
        <v>13</v>
      </c>
      <c r="N97" s="70">
        <v>13</v>
      </c>
      <c r="O97" s="70">
        <v>13</v>
      </c>
      <c r="P97" s="70">
        <v>13</v>
      </c>
    </row>
    <row r="98" spans="1:16" ht="13.5" thickBot="1" x14ac:dyDescent="0.25">
      <c r="A98" s="8"/>
      <c r="B98" s="8"/>
      <c r="C98" s="71"/>
      <c r="D98" s="72"/>
      <c r="E98" s="73"/>
      <c r="F98" s="72"/>
      <c r="G98" s="73"/>
      <c r="H98" s="49"/>
      <c r="I98" s="74">
        <f t="shared" ref="I87:I98" si="12">ROUND((D98+F98+H98)/3,0)</f>
        <v>0</v>
      </c>
      <c r="J98" s="75">
        <f t="shared" ref="J87:J98" si="13">(D98+F98+H98)/3</f>
        <v>0</v>
      </c>
      <c r="K98" s="76"/>
      <c r="L98" s="77"/>
      <c r="M98" s="20"/>
      <c r="N98" s="78"/>
      <c r="O98" s="78"/>
      <c r="P98" s="78"/>
    </row>
    <row r="99" spans="1:16" ht="13.5" thickBot="1" x14ac:dyDescent="0.25">
      <c r="A99" s="79" t="s">
        <v>94</v>
      </c>
      <c r="B99" s="80"/>
      <c r="C99" s="81">
        <f>SUM(C22:C97)</f>
        <v>7708909</v>
      </c>
      <c r="D99" s="82"/>
      <c r="E99" s="83">
        <f>SUM(E22:E97)</f>
        <v>1161478.2857142859</v>
      </c>
      <c r="F99" s="82"/>
      <c r="G99" s="84">
        <f>SUM(G22:G97)</f>
        <v>45028.753533333336</v>
      </c>
      <c r="H99" s="85"/>
      <c r="I99" s="86"/>
      <c r="J99" s="87"/>
      <c r="K99" s="88"/>
      <c r="L99" s="88"/>
      <c r="M99" s="88"/>
      <c r="N99" s="88"/>
      <c r="O99" s="88"/>
      <c r="P99" s="88"/>
    </row>
    <row r="100" spans="1:16" ht="13.5" thickBot="1" x14ac:dyDescent="0.25">
      <c r="C100" s="89"/>
      <c r="D100" s="85"/>
      <c r="E100" s="90"/>
      <c r="F100" s="85"/>
      <c r="G100" s="89"/>
      <c r="H100" s="85"/>
      <c r="I100" s="91"/>
      <c r="J100" s="91"/>
      <c r="K100" s="91"/>
      <c r="L100" s="5"/>
      <c r="M100" s="92"/>
    </row>
    <row r="101" spans="1:16" ht="15.75" customHeight="1" thickBot="1" x14ac:dyDescent="0.25">
      <c r="B101" s="93" t="s">
        <v>95</v>
      </c>
      <c r="C101" s="140">
        <v>13</v>
      </c>
      <c r="D101" s="140"/>
      <c r="E101" s="140"/>
      <c r="F101" s="140"/>
      <c r="G101" s="141"/>
      <c r="L101" s="5"/>
      <c r="M101" s="94"/>
      <c r="O101" s="4"/>
      <c r="P101" s="4"/>
    </row>
    <row r="102" spans="1:16" ht="15.75" customHeight="1" thickBot="1" x14ac:dyDescent="0.25">
      <c r="B102" s="95"/>
      <c r="C102" s="4"/>
      <c r="D102" s="4"/>
      <c r="E102" s="4"/>
      <c r="F102" s="4"/>
      <c r="G102" s="4"/>
      <c r="L102" s="5"/>
      <c r="M102" s="94"/>
      <c r="O102" s="4"/>
      <c r="P102" s="4"/>
    </row>
    <row r="103" spans="1:16" x14ac:dyDescent="0.2">
      <c r="B103" s="96" t="s">
        <v>96</v>
      </c>
      <c r="C103" s="97">
        <f>100*(C99-50)/6643985</f>
        <v>116.02764003832037</v>
      </c>
      <c r="D103" s="98"/>
      <c r="E103" s="97">
        <f>400*(E99-E32)/1045575</f>
        <v>442.06651386853679</v>
      </c>
      <c r="F103" s="98"/>
      <c r="G103" s="99">
        <f>40*(G$99-G32)/42436</f>
        <v>42.309127658905965</v>
      </c>
      <c r="L103" s="5"/>
      <c r="M103" s="94"/>
    </row>
    <row r="104" spans="1:16" x14ac:dyDescent="0.2">
      <c r="B104" s="45" t="s">
        <v>97</v>
      </c>
      <c r="C104" s="100">
        <f>1000000*(C99-50)/6644054</f>
        <v>1160264.3506509729</v>
      </c>
      <c r="E104" s="101">
        <f>100000*(E99-E32)/1045575</f>
        <v>110516.6284671342</v>
      </c>
      <c r="G104" s="102">
        <f>3000*(G$99-G32)/42436</f>
        <v>3173.1845744179468</v>
      </c>
      <c r="L104" s="5"/>
      <c r="M104" s="94"/>
    </row>
    <row r="105" spans="1:16" ht="13.5" thickBot="1" x14ac:dyDescent="0.25">
      <c r="B105" s="59" t="s">
        <v>98</v>
      </c>
      <c r="C105" s="103">
        <v>2.0309176209047357</v>
      </c>
      <c r="D105" s="103"/>
      <c r="E105" s="104">
        <v>1.5291740650000001</v>
      </c>
      <c r="F105" s="103"/>
      <c r="G105" s="105">
        <v>1.3939124009120489</v>
      </c>
      <c r="L105" s="5"/>
      <c r="M105" s="94"/>
    </row>
    <row r="106" spans="1:16" x14ac:dyDescent="0.2">
      <c r="L106" s="106"/>
      <c r="M106" s="4"/>
    </row>
    <row r="107" spans="1:16" x14ac:dyDescent="0.2">
      <c r="B107" s="58" t="s">
        <v>99</v>
      </c>
      <c r="C107" s="107">
        <v>6768180</v>
      </c>
      <c r="D107" s="107"/>
      <c r="E107" s="107">
        <v>1073175</v>
      </c>
      <c r="L107" s="106"/>
      <c r="M107" s="4"/>
    </row>
    <row r="108" spans="1:16" x14ac:dyDescent="0.2">
      <c r="C108" s="107"/>
      <c r="D108" s="107"/>
      <c r="E108" s="107"/>
      <c r="L108" s="106"/>
      <c r="M108" s="4"/>
    </row>
    <row r="109" spans="1:16" x14ac:dyDescent="0.2">
      <c r="C109" s="107"/>
      <c r="D109" s="107"/>
      <c r="E109" s="107"/>
      <c r="L109" s="106"/>
      <c r="M109" s="4"/>
    </row>
    <row r="110" spans="1:16" x14ac:dyDescent="0.2">
      <c r="C110" s="108"/>
      <c r="D110" s="76"/>
      <c r="E110" s="48"/>
      <c r="F110" s="76"/>
      <c r="G110" s="48"/>
      <c r="H110" s="76"/>
      <c r="I110" s="76"/>
      <c r="J110" s="76"/>
      <c r="K110" s="76"/>
      <c r="L110" s="109"/>
      <c r="M110" s="4"/>
    </row>
    <row r="111" spans="1:16" x14ac:dyDescent="0.2">
      <c r="D111" s="110"/>
      <c r="L111" s="106"/>
      <c r="M111" s="4"/>
    </row>
    <row r="112" spans="1:16" x14ac:dyDescent="0.2">
      <c r="L112" s="106"/>
      <c r="M112" s="4"/>
    </row>
    <row r="113" spans="12:13" x14ac:dyDescent="0.2">
      <c r="L113" s="111"/>
      <c r="M113" s="4"/>
    </row>
    <row r="114" spans="12:13" x14ac:dyDescent="0.2">
      <c r="L114" s="111"/>
      <c r="M114" s="4"/>
    </row>
    <row r="115" spans="12:13" x14ac:dyDescent="0.2">
      <c r="L115" s="111"/>
      <c r="M115" s="4"/>
    </row>
    <row r="116" spans="12:13" x14ac:dyDescent="0.2">
      <c r="L116" s="111"/>
      <c r="M116" s="4"/>
    </row>
    <row r="117" spans="12:13" x14ac:dyDescent="0.2">
      <c r="L117" s="111"/>
      <c r="M117" s="4"/>
    </row>
    <row r="118" spans="12:13" x14ac:dyDescent="0.2">
      <c r="L118" s="111"/>
      <c r="M118" s="4"/>
    </row>
    <row r="119" spans="12:13" x14ac:dyDescent="0.2">
      <c r="L119" s="111"/>
      <c r="M119" s="4"/>
    </row>
    <row r="120" spans="12:13" x14ac:dyDescent="0.2">
      <c r="L120" s="111"/>
      <c r="M120" s="4"/>
    </row>
    <row r="121" spans="12:13" x14ac:dyDescent="0.2">
      <c r="L121" s="111"/>
      <c r="M121" s="4"/>
    </row>
    <row r="122" spans="12:13" x14ac:dyDescent="0.2">
      <c r="L122" s="111"/>
      <c r="M122" s="4"/>
    </row>
    <row r="123" spans="12:13" x14ac:dyDescent="0.2">
      <c r="L123" s="111"/>
      <c r="M123" s="4"/>
    </row>
    <row r="124" spans="12:13" x14ac:dyDescent="0.2">
      <c r="L124" s="111"/>
      <c r="M124" s="4"/>
    </row>
    <row r="125" spans="12:13" x14ac:dyDescent="0.2">
      <c r="L125" s="111"/>
      <c r="M125" s="4"/>
    </row>
    <row r="126" spans="12:13" x14ac:dyDescent="0.2">
      <c r="L126" s="111"/>
      <c r="M126" s="4"/>
    </row>
    <row r="127" spans="12:13" x14ac:dyDescent="0.2">
      <c r="L127" s="111"/>
      <c r="M127" s="4"/>
    </row>
    <row r="128" spans="12:13" x14ac:dyDescent="0.2">
      <c r="L128" s="111"/>
      <c r="M128" s="4"/>
    </row>
    <row r="129" spans="12:13" x14ac:dyDescent="0.2">
      <c r="L129" s="111"/>
      <c r="M129" s="4"/>
    </row>
    <row r="130" spans="12:13" x14ac:dyDescent="0.2">
      <c r="L130" s="111"/>
      <c r="M130" s="4"/>
    </row>
    <row r="131" spans="12:13" x14ac:dyDescent="0.2">
      <c r="L131" s="111"/>
      <c r="M131" s="4"/>
    </row>
    <row r="132" spans="12:13" x14ac:dyDescent="0.2">
      <c r="L132" s="111"/>
      <c r="M132" s="4"/>
    </row>
    <row r="133" spans="12:13" x14ac:dyDescent="0.2">
      <c r="L133" s="111"/>
      <c r="M133" s="4"/>
    </row>
    <row r="134" spans="12:13" x14ac:dyDescent="0.2">
      <c r="L134" s="111"/>
      <c r="M134" s="4"/>
    </row>
    <row r="135" spans="12:13" x14ac:dyDescent="0.2">
      <c r="L135" s="111"/>
      <c r="M135" s="4"/>
    </row>
    <row r="136" spans="12:13" x14ac:dyDescent="0.2">
      <c r="L136" s="111"/>
      <c r="M136" s="4"/>
    </row>
    <row r="137" spans="12:13" x14ac:dyDescent="0.2">
      <c r="L137" s="111"/>
      <c r="M137" s="4"/>
    </row>
    <row r="138" spans="12:13" x14ac:dyDescent="0.2">
      <c r="L138" s="111"/>
      <c r="M138" s="4"/>
    </row>
    <row r="139" spans="12:13" x14ac:dyDescent="0.2">
      <c r="L139" s="111"/>
      <c r="M139" s="4"/>
    </row>
    <row r="140" spans="12:13" x14ac:dyDescent="0.2">
      <c r="L140" s="111"/>
      <c r="M140" s="4"/>
    </row>
    <row r="141" spans="12:13" x14ac:dyDescent="0.2">
      <c r="L141" s="111"/>
      <c r="M141" s="4"/>
    </row>
    <row r="142" spans="12:13" x14ac:dyDescent="0.2">
      <c r="L142" s="111"/>
      <c r="M142" s="4"/>
    </row>
    <row r="143" spans="12:13" x14ac:dyDescent="0.2">
      <c r="L143" s="111"/>
      <c r="M143" s="4"/>
    </row>
    <row r="144" spans="12:13" x14ac:dyDescent="0.2">
      <c r="L144" s="111"/>
      <c r="M144" s="4"/>
    </row>
    <row r="145" spans="12:13" x14ac:dyDescent="0.2">
      <c r="L145" s="111"/>
      <c r="M145" s="4"/>
    </row>
    <row r="146" spans="12:13" x14ac:dyDescent="0.2">
      <c r="L146" s="111"/>
      <c r="M146" s="4"/>
    </row>
    <row r="147" spans="12:13" x14ac:dyDescent="0.2">
      <c r="L147" s="111"/>
      <c r="M147" s="4"/>
    </row>
    <row r="148" spans="12:13" x14ac:dyDescent="0.2">
      <c r="L148" s="111"/>
      <c r="M148" s="4"/>
    </row>
    <row r="149" spans="12:13" x14ac:dyDescent="0.2">
      <c r="L149" s="111"/>
      <c r="M149" s="4"/>
    </row>
    <row r="150" spans="12:13" x14ac:dyDescent="0.2">
      <c r="L150" s="111"/>
      <c r="M150" s="4"/>
    </row>
    <row r="151" spans="12:13" x14ac:dyDescent="0.2">
      <c r="L151" s="111"/>
      <c r="M151" s="4"/>
    </row>
    <row r="152" spans="12:13" x14ac:dyDescent="0.2">
      <c r="L152" s="111"/>
      <c r="M152" s="4"/>
    </row>
    <row r="153" spans="12:13" x14ac:dyDescent="0.2">
      <c r="L153" s="111"/>
      <c r="M153" s="4"/>
    </row>
    <row r="154" spans="12:13" x14ac:dyDescent="0.2">
      <c r="L154" s="111"/>
      <c r="M154" s="4"/>
    </row>
    <row r="155" spans="12:13" x14ac:dyDescent="0.2">
      <c r="L155" s="111"/>
      <c r="M155" s="4"/>
    </row>
    <row r="156" spans="12:13" x14ac:dyDescent="0.2">
      <c r="L156" s="111"/>
      <c r="M156" s="4"/>
    </row>
    <row r="157" spans="12:13" x14ac:dyDescent="0.2">
      <c r="L157" s="111"/>
      <c r="M157" s="4"/>
    </row>
    <row r="158" spans="12:13" x14ac:dyDescent="0.2">
      <c r="L158" s="111"/>
      <c r="M158" s="4"/>
    </row>
    <row r="159" spans="12:13" x14ac:dyDescent="0.2">
      <c r="L159" s="111"/>
      <c r="M159" s="4"/>
    </row>
    <row r="160" spans="12:13" x14ac:dyDescent="0.2">
      <c r="L160" s="111"/>
      <c r="M160" s="4"/>
    </row>
    <row r="161" spans="12:13" x14ac:dyDescent="0.2">
      <c r="L161" s="111"/>
      <c r="M161" s="4"/>
    </row>
    <row r="162" spans="12:13" x14ac:dyDescent="0.2">
      <c r="L162" s="111"/>
      <c r="M162" s="4"/>
    </row>
    <row r="163" spans="12:13" x14ac:dyDescent="0.2">
      <c r="L163" s="111"/>
      <c r="M163" s="4"/>
    </row>
    <row r="164" spans="12:13" x14ac:dyDescent="0.2">
      <c r="L164" s="111"/>
      <c r="M164" s="4"/>
    </row>
    <row r="165" spans="12:13" x14ac:dyDescent="0.2">
      <c r="L165" s="5"/>
      <c r="M165" s="6"/>
    </row>
    <row r="166" spans="12:13" x14ac:dyDescent="0.2">
      <c r="L166" s="5"/>
      <c r="M166" s="6"/>
    </row>
    <row r="167" spans="12:13" x14ac:dyDescent="0.2">
      <c r="L167" s="5"/>
      <c r="M167" s="6"/>
    </row>
    <row r="168" spans="12:13" x14ac:dyDescent="0.2">
      <c r="L168" s="5"/>
      <c r="M168" s="6"/>
    </row>
    <row r="169" spans="12:13" x14ac:dyDescent="0.2">
      <c r="L169" s="5"/>
      <c r="M169" s="6"/>
    </row>
    <row r="170" spans="12:13" x14ac:dyDescent="0.2">
      <c r="L170" s="5"/>
      <c r="M170" s="6"/>
    </row>
    <row r="171" spans="12:13" x14ac:dyDescent="0.2">
      <c r="L171" s="5"/>
      <c r="M171" s="6"/>
    </row>
    <row r="172" spans="12:13" x14ac:dyDescent="0.2">
      <c r="L172" s="5"/>
      <c r="M172" s="6"/>
    </row>
    <row r="173" spans="12:13" x14ac:dyDescent="0.2">
      <c r="L173" s="5"/>
      <c r="M173" s="6"/>
    </row>
  </sheetData>
  <mergeCells count="13">
    <mergeCell ref="C101:G101"/>
    <mergeCell ref="K4:K21"/>
    <mergeCell ref="L4:L21"/>
    <mergeCell ref="M4:M21"/>
    <mergeCell ref="N4:N21"/>
    <mergeCell ref="O4:O21"/>
    <mergeCell ref="P4:P21"/>
    <mergeCell ref="B4:B6"/>
    <mergeCell ref="C4:D6"/>
    <mergeCell ref="E4:F6"/>
    <mergeCell ref="G4:H6"/>
    <mergeCell ref="I4:I21"/>
    <mergeCell ref="J4:J21"/>
  </mergeCells>
  <conditionalFormatting sqref="L22:L98">
    <cfRule type="expression" dxfId="1" priority="2">
      <formula>"if($M22&lt;&gt;$P22)"</formula>
    </cfRule>
  </conditionalFormatting>
  <conditionalFormatting sqref="L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2021-04-01T19:48:19Z</dcterms:created>
  <dcterms:modified xsi:type="dcterms:W3CDTF">2021-05-03T12:16:20Z</dcterms:modified>
</cp:coreProperties>
</file>