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Licenses\Banding\2023\Summary\"/>
    </mc:Choice>
  </mc:AlternateContent>
  <xr:revisionPtr revIDLastSave="0" documentId="13_ncr:1_{C3B02161-0A9C-497F-B339-6775C110B725}" xr6:coauthVersionLast="47" xr6:coauthVersionMax="47" xr10:uidLastSave="{00000000-0000-0000-0000-000000000000}"/>
  <bookViews>
    <workbookView xWindow="5940" yWindow="1560" windowWidth="21600" windowHeight="11385" xr2:uid="{C05837B6-08B2-4875-AA68-E759579FE792}"/>
  </bookViews>
  <sheets>
    <sheet name="Banding System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'Banding System'!$E$21:$G$99</definedName>
    <definedName name="CRKN_Members">'Banding System'!$B$22:$B$97</definedName>
    <definedName name="ELSSCI">[2]elssci2014CRKNMemberMatch!$A$3:$C$74</definedName>
    <definedName name="NUDGE" localSheetId="0">'Banding System'!#REF!</definedName>
    <definedName name="NUDGE">#REF!</definedName>
    <definedName name="Price_List_Data">[3]Data!$A$4:$L$111</definedName>
    <definedName name="_xlnm.Print_Area" localSheetId="0">'Banding System'!$B$1:$R$105</definedName>
    <definedName name="_xlnm.Print_Titles" localSheetId="0">'Banding System'!$B:$B</definedName>
    <definedName name="TIERS">'Banding System'!$C$101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1" l="1"/>
  <c r="I98" i="1"/>
  <c r="G97" i="1"/>
  <c r="E97" i="1"/>
  <c r="C97" i="1"/>
  <c r="G96" i="1"/>
  <c r="E96" i="1"/>
  <c r="C96" i="1"/>
  <c r="G95" i="1"/>
  <c r="E95" i="1"/>
  <c r="C95" i="1"/>
  <c r="G94" i="1"/>
  <c r="E94" i="1"/>
  <c r="C94" i="1"/>
  <c r="G93" i="1"/>
  <c r="E93" i="1"/>
  <c r="C93" i="1"/>
  <c r="G92" i="1"/>
  <c r="E92" i="1"/>
  <c r="C92" i="1"/>
  <c r="G91" i="1"/>
  <c r="E91" i="1"/>
  <c r="C91" i="1"/>
  <c r="G90" i="1"/>
  <c r="E90" i="1"/>
  <c r="C90" i="1"/>
  <c r="G89" i="1"/>
  <c r="E89" i="1"/>
  <c r="C89" i="1"/>
  <c r="G88" i="1"/>
  <c r="E88" i="1"/>
  <c r="C88" i="1"/>
  <c r="G87" i="1"/>
  <c r="E87" i="1"/>
  <c r="C87" i="1"/>
  <c r="G86" i="1"/>
  <c r="E86" i="1"/>
  <c r="C86" i="1"/>
  <c r="G85" i="1"/>
  <c r="E85" i="1"/>
  <c r="C85" i="1"/>
  <c r="G84" i="1"/>
  <c r="E84" i="1"/>
  <c r="C84" i="1"/>
  <c r="G83" i="1"/>
  <c r="E83" i="1"/>
  <c r="C83" i="1"/>
  <c r="G82" i="1"/>
  <c r="E82" i="1"/>
  <c r="C82" i="1"/>
  <c r="G81" i="1"/>
  <c r="E81" i="1"/>
  <c r="C81" i="1"/>
  <c r="G80" i="1"/>
  <c r="E80" i="1"/>
  <c r="C80" i="1"/>
  <c r="G79" i="1"/>
  <c r="E79" i="1"/>
  <c r="C79" i="1"/>
  <c r="G78" i="1"/>
  <c r="E78" i="1"/>
  <c r="C78" i="1"/>
  <c r="G77" i="1"/>
  <c r="E77" i="1"/>
  <c r="C77" i="1"/>
  <c r="G76" i="1"/>
  <c r="E76" i="1"/>
  <c r="C76" i="1"/>
  <c r="G75" i="1"/>
  <c r="E75" i="1"/>
  <c r="C75" i="1"/>
  <c r="G74" i="1"/>
  <c r="E74" i="1"/>
  <c r="C74" i="1"/>
  <c r="G73" i="1"/>
  <c r="E73" i="1"/>
  <c r="C73" i="1"/>
  <c r="G72" i="1"/>
  <c r="E72" i="1"/>
  <c r="C72" i="1"/>
  <c r="G71" i="1"/>
  <c r="E71" i="1"/>
  <c r="C71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G65" i="1"/>
  <c r="E65" i="1"/>
  <c r="C65" i="1"/>
  <c r="G64" i="1"/>
  <c r="E64" i="1"/>
  <c r="C64" i="1"/>
  <c r="G63" i="1"/>
  <c r="E63" i="1"/>
  <c r="C63" i="1"/>
  <c r="G62" i="1"/>
  <c r="E62" i="1"/>
  <c r="C62" i="1"/>
  <c r="G61" i="1"/>
  <c r="E61" i="1"/>
  <c r="C61" i="1"/>
  <c r="G60" i="1"/>
  <c r="E60" i="1"/>
  <c r="C60" i="1"/>
  <c r="G59" i="1"/>
  <c r="E59" i="1"/>
  <c r="C59" i="1"/>
  <c r="G58" i="1"/>
  <c r="E58" i="1"/>
  <c r="C58" i="1"/>
  <c r="G57" i="1"/>
  <c r="E57" i="1"/>
  <c r="C57" i="1"/>
  <c r="G56" i="1"/>
  <c r="E56" i="1"/>
  <c r="C56" i="1"/>
  <c r="G55" i="1"/>
  <c r="E55" i="1"/>
  <c r="C55" i="1"/>
  <c r="G54" i="1"/>
  <c r="E54" i="1"/>
  <c r="C54" i="1"/>
  <c r="G53" i="1"/>
  <c r="E53" i="1"/>
  <c r="C53" i="1"/>
  <c r="G52" i="1"/>
  <c r="E52" i="1"/>
  <c r="C52" i="1"/>
  <c r="G51" i="1"/>
  <c r="E51" i="1"/>
  <c r="C51" i="1"/>
  <c r="G50" i="1"/>
  <c r="E50" i="1"/>
  <c r="C50" i="1"/>
  <c r="G49" i="1"/>
  <c r="E49" i="1"/>
  <c r="C49" i="1"/>
  <c r="G48" i="1"/>
  <c r="E48" i="1"/>
  <c r="C48" i="1"/>
  <c r="G47" i="1"/>
  <c r="E47" i="1"/>
  <c r="C47" i="1"/>
  <c r="G46" i="1"/>
  <c r="E46" i="1"/>
  <c r="C46" i="1"/>
  <c r="G45" i="1"/>
  <c r="E45" i="1"/>
  <c r="C45" i="1"/>
  <c r="G44" i="1"/>
  <c r="E44" i="1"/>
  <c r="C44" i="1"/>
  <c r="G43" i="1"/>
  <c r="E43" i="1"/>
  <c r="C43" i="1"/>
  <c r="G42" i="1"/>
  <c r="E42" i="1"/>
  <c r="C42" i="1"/>
  <c r="G41" i="1"/>
  <c r="E41" i="1"/>
  <c r="C41" i="1"/>
  <c r="G40" i="1"/>
  <c r="E40" i="1"/>
  <c r="C40" i="1"/>
  <c r="G39" i="1"/>
  <c r="E39" i="1"/>
  <c r="C39" i="1"/>
  <c r="G38" i="1"/>
  <c r="E38" i="1"/>
  <c r="C38" i="1"/>
  <c r="G37" i="1"/>
  <c r="E37" i="1"/>
  <c r="C37" i="1"/>
  <c r="G36" i="1"/>
  <c r="E36" i="1"/>
  <c r="C36" i="1"/>
  <c r="G35" i="1"/>
  <c r="E35" i="1"/>
  <c r="C35" i="1"/>
  <c r="G34" i="1"/>
  <c r="E34" i="1"/>
  <c r="C34" i="1"/>
  <c r="G33" i="1"/>
  <c r="E33" i="1"/>
  <c r="C33" i="1"/>
  <c r="G32" i="1"/>
  <c r="E32" i="1"/>
  <c r="C32" i="1"/>
  <c r="G31" i="1"/>
  <c r="E31" i="1"/>
  <c r="C31" i="1"/>
  <c r="G30" i="1"/>
  <c r="E30" i="1"/>
  <c r="C30" i="1"/>
  <c r="G29" i="1"/>
  <c r="E29" i="1"/>
  <c r="C29" i="1"/>
  <c r="G28" i="1"/>
  <c r="E28" i="1"/>
  <c r="C28" i="1"/>
  <c r="G27" i="1"/>
  <c r="E27" i="1"/>
  <c r="C27" i="1"/>
  <c r="G26" i="1"/>
  <c r="E26" i="1"/>
  <c r="C26" i="1"/>
  <c r="G25" i="1"/>
  <c r="E25" i="1"/>
  <c r="C25" i="1"/>
  <c r="G24" i="1"/>
  <c r="E24" i="1"/>
  <c r="C24" i="1"/>
  <c r="G23" i="1"/>
  <c r="E23" i="1"/>
  <c r="C23" i="1"/>
  <c r="G22" i="1"/>
  <c r="E22" i="1"/>
  <c r="C22" i="1"/>
  <c r="C99" i="1" l="1"/>
  <c r="E99" i="1"/>
  <c r="G99" i="1"/>
  <c r="G104" i="1" l="1"/>
  <c r="G103" i="1"/>
  <c r="E104" i="1"/>
  <c r="E103" i="1"/>
  <c r="C104" i="1"/>
  <c r="C103" i="1"/>
  <c r="C19" i="1" l="1"/>
  <c r="D19" i="1" s="1"/>
  <c r="C13" i="1"/>
  <c r="D13" i="1" s="1"/>
  <c r="C9" i="1"/>
  <c r="D9" i="1" s="1"/>
  <c r="C20" i="1"/>
  <c r="D20" i="1" s="1"/>
  <c r="C16" i="1"/>
  <c r="D16" i="1" s="1"/>
  <c r="C12" i="1"/>
  <c r="D12" i="1" s="1"/>
  <c r="C8" i="1"/>
  <c r="D8" i="1" s="1"/>
  <c r="C17" i="1"/>
  <c r="D17" i="1" s="1"/>
  <c r="C15" i="1"/>
  <c r="D15" i="1" s="1"/>
  <c r="C11" i="1"/>
  <c r="D11" i="1" s="1"/>
  <c r="C18" i="1"/>
  <c r="D18" i="1" s="1"/>
  <c r="C14" i="1"/>
  <c r="D14" i="1" s="1"/>
  <c r="C10" i="1"/>
  <c r="D10" i="1" s="1"/>
  <c r="D76" i="1"/>
  <c r="D53" i="1"/>
  <c r="D42" i="1"/>
  <c r="D94" i="1"/>
  <c r="D82" i="1"/>
  <c r="D90" i="1"/>
  <c r="D80" i="1"/>
  <c r="D31" i="1"/>
  <c r="D57" i="1"/>
  <c r="D23" i="1"/>
  <c r="D50" i="1"/>
  <c r="D26" i="1"/>
  <c r="D64" i="1"/>
  <c r="D93" i="1"/>
  <c r="D72" i="1"/>
  <c r="D30" i="1"/>
  <c r="D47" i="1"/>
  <c r="D36" i="1"/>
  <c r="D84" i="1"/>
  <c r="D59" i="1"/>
  <c r="D61" i="1"/>
  <c r="D27" i="1"/>
  <c r="D55" i="1"/>
  <c r="D54" i="1"/>
  <c r="D34" i="1"/>
  <c r="D41" i="1"/>
  <c r="D22" i="1"/>
  <c r="D49" i="1"/>
  <c r="D40" i="1"/>
  <c r="D88" i="1"/>
  <c r="D75" i="1"/>
  <c r="D65" i="1"/>
  <c r="D51" i="1"/>
  <c r="D83" i="1"/>
  <c r="D58" i="1"/>
  <c r="D63" i="1"/>
  <c r="D38" i="1"/>
  <c r="D87" i="1"/>
  <c r="D32" i="1"/>
  <c r="D44" i="1"/>
  <c r="D92" i="1"/>
  <c r="D69" i="1"/>
  <c r="D71" i="1"/>
  <c r="D62" i="1"/>
  <c r="D95" i="1"/>
  <c r="D46" i="1"/>
  <c r="D45" i="1"/>
  <c r="D24" i="1"/>
  <c r="D48" i="1"/>
  <c r="D96" i="1"/>
  <c r="D25" i="1"/>
  <c r="D73" i="1"/>
  <c r="D66" i="1"/>
  <c r="D52" i="1"/>
  <c r="D35" i="1"/>
  <c r="D29" i="1"/>
  <c r="D77" i="1"/>
  <c r="D70" i="1"/>
  <c r="D97" i="1"/>
  <c r="D39" i="1"/>
  <c r="D56" i="1"/>
  <c r="D67" i="1"/>
  <c r="D33" i="1"/>
  <c r="D81" i="1"/>
  <c r="D74" i="1"/>
  <c r="D79" i="1"/>
  <c r="D60" i="1"/>
  <c r="D43" i="1"/>
  <c r="D91" i="1"/>
  <c r="D37" i="1"/>
  <c r="D85" i="1"/>
  <c r="D78" i="1"/>
  <c r="D89" i="1"/>
  <c r="D28" i="1"/>
  <c r="D68" i="1"/>
  <c r="D86" i="1"/>
  <c r="E19" i="1"/>
  <c r="F19" i="1" s="1"/>
  <c r="E17" i="1"/>
  <c r="F17" i="1" s="1"/>
  <c r="E13" i="1"/>
  <c r="F13" i="1" s="1"/>
  <c r="E11" i="1"/>
  <c r="F11" i="1" s="1"/>
  <c r="E18" i="1"/>
  <c r="F18" i="1" s="1"/>
  <c r="E14" i="1"/>
  <c r="F14" i="1" s="1"/>
  <c r="E10" i="1"/>
  <c r="F10" i="1" s="1"/>
  <c r="E15" i="1"/>
  <c r="F15" i="1" s="1"/>
  <c r="E9" i="1"/>
  <c r="F9" i="1" s="1"/>
  <c r="E20" i="1"/>
  <c r="F20" i="1" s="1"/>
  <c r="E16" i="1"/>
  <c r="F16" i="1" s="1"/>
  <c r="E12" i="1"/>
  <c r="F12" i="1" s="1"/>
  <c r="E8" i="1"/>
  <c r="F8" i="1" s="1"/>
  <c r="F88" i="1"/>
  <c r="F61" i="1"/>
  <c r="F32" i="1"/>
  <c r="F50" i="1"/>
  <c r="F76" i="1"/>
  <c r="F24" i="1"/>
  <c r="F90" i="1"/>
  <c r="F75" i="1"/>
  <c r="F92" i="1"/>
  <c r="F65" i="1"/>
  <c r="F44" i="1"/>
  <c r="F54" i="1"/>
  <c r="F42" i="1"/>
  <c r="F48" i="1"/>
  <c r="F96" i="1"/>
  <c r="F69" i="1"/>
  <c r="F58" i="1"/>
  <c r="F30" i="1"/>
  <c r="F97" i="1"/>
  <c r="F39" i="1"/>
  <c r="F52" i="1"/>
  <c r="F25" i="1"/>
  <c r="F73" i="1"/>
  <c r="F62" i="1"/>
  <c r="F38" i="1"/>
  <c r="F28" i="1"/>
  <c r="F94" i="1"/>
  <c r="F56" i="1"/>
  <c r="F31" i="1"/>
  <c r="F29" i="1"/>
  <c r="F77" i="1"/>
  <c r="F27" i="1"/>
  <c r="F66" i="1"/>
  <c r="F78" i="1"/>
  <c r="F35" i="1"/>
  <c r="F87" i="1"/>
  <c r="F60" i="1"/>
  <c r="F63" i="1"/>
  <c r="F51" i="1"/>
  <c r="F33" i="1"/>
  <c r="F81" i="1"/>
  <c r="F47" i="1"/>
  <c r="F43" i="1"/>
  <c r="F22" i="1"/>
  <c r="F70" i="1"/>
  <c r="F59" i="1"/>
  <c r="F84" i="1"/>
  <c r="F36" i="1"/>
  <c r="F64" i="1"/>
  <c r="F91" i="1"/>
  <c r="F95" i="1"/>
  <c r="F37" i="1"/>
  <c r="F85" i="1"/>
  <c r="F71" i="1"/>
  <c r="F67" i="1"/>
  <c r="F26" i="1"/>
  <c r="F74" i="1"/>
  <c r="F83" i="1"/>
  <c r="F80" i="1"/>
  <c r="F53" i="1"/>
  <c r="F79" i="1"/>
  <c r="F68" i="1"/>
  <c r="F41" i="1"/>
  <c r="F89" i="1"/>
  <c r="F55" i="1"/>
  <c r="F72" i="1"/>
  <c r="F45" i="1"/>
  <c r="F93" i="1"/>
  <c r="F34" i="1"/>
  <c r="F82" i="1"/>
  <c r="F23" i="1"/>
  <c r="F49" i="1"/>
  <c r="F86" i="1"/>
  <c r="F40" i="1"/>
  <c r="F57" i="1"/>
  <c r="F46" i="1"/>
  <c r="G19" i="1"/>
  <c r="H19" i="1" s="1"/>
  <c r="G17" i="1"/>
  <c r="H17" i="1" s="1"/>
  <c r="G15" i="1"/>
  <c r="H15" i="1" s="1"/>
  <c r="G11" i="1"/>
  <c r="H11" i="1" s="1"/>
  <c r="G9" i="1"/>
  <c r="H9" i="1" s="1"/>
  <c r="G13" i="1"/>
  <c r="H13" i="1" s="1"/>
  <c r="G20" i="1"/>
  <c r="H20" i="1" s="1"/>
  <c r="G18" i="1"/>
  <c r="H18" i="1" s="1"/>
  <c r="G16" i="1"/>
  <c r="H16" i="1" s="1"/>
  <c r="G14" i="1"/>
  <c r="H14" i="1" s="1"/>
  <c r="G12" i="1"/>
  <c r="H12" i="1" s="1"/>
  <c r="G10" i="1"/>
  <c r="H10" i="1" s="1"/>
  <c r="G8" i="1"/>
  <c r="H8" i="1" s="1"/>
  <c r="H22" i="1"/>
  <c r="H51" i="1"/>
  <c r="H31" i="1"/>
  <c r="H23" i="1"/>
  <c r="H82" i="1"/>
  <c r="H36" i="1"/>
  <c r="H38" i="1"/>
  <c r="H44" i="1"/>
  <c r="H74" i="1"/>
  <c r="H32" i="1"/>
  <c r="H97" i="1"/>
  <c r="H96" i="1"/>
  <c r="H66" i="1"/>
  <c r="H87" i="1"/>
  <c r="H71" i="1"/>
  <c r="H47" i="1"/>
  <c r="H48" i="1"/>
  <c r="H90" i="1"/>
  <c r="H60" i="1"/>
  <c r="H25" i="1"/>
  <c r="H42" i="1"/>
  <c r="H79" i="1"/>
  <c r="H56" i="1"/>
  <c r="H76" i="1"/>
  <c r="H33" i="1"/>
  <c r="H94" i="1"/>
  <c r="H40" i="1"/>
  <c r="H73" i="1"/>
  <c r="H62" i="1"/>
  <c r="H67" i="1"/>
  <c r="H26" i="1"/>
  <c r="H28" i="1"/>
  <c r="H68" i="1"/>
  <c r="H41" i="1"/>
  <c r="H29" i="1"/>
  <c r="H81" i="1"/>
  <c r="H50" i="1"/>
  <c r="H24" i="1"/>
  <c r="H30" i="1"/>
  <c r="H54" i="1"/>
  <c r="H52" i="1"/>
  <c r="H80" i="1"/>
  <c r="H49" i="1"/>
  <c r="H37" i="1"/>
  <c r="H83" i="1"/>
  <c r="H58" i="1"/>
  <c r="H86" i="1"/>
  <c r="H64" i="1"/>
  <c r="H61" i="1"/>
  <c r="H45" i="1"/>
  <c r="H57" i="1"/>
  <c r="H92" i="1"/>
  <c r="H59" i="1"/>
  <c r="H34" i="1"/>
  <c r="H70" i="1"/>
  <c r="H46" i="1"/>
  <c r="H72" i="1"/>
  <c r="H69" i="1"/>
  <c r="H53" i="1"/>
  <c r="H91" i="1"/>
  <c r="H95" i="1"/>
  <c r="H89" i="1"/>
  <c r="H78" i="1"/>
  <c r="H84" i="1"/>
  <c r="H39" i="1"/>
  <c r="H43" i="1"/>
  <c r="H27" i="1"/>
  <c r="H77" i="1"/>
  <c r="H88" i="1"/>
  <c r="H63" i="1"/>
  <c r="H75" i="1"/>
  <c r="H55" i="1"/>
  <c r="H85" i="1"/>
  <c r="H35" i="1"/>
  <c r="H65" i="1"/>
  <c r="H93" i="1"/>
  <c r="J40" i="1" l="1"/>
  <c r="I40" i="1"/>
  <c r="J44" i="1"/>
  <c r="I44" i="1"/>
  <c r="J50" i="1"/>
  <c r="I50" i="1"/>
  <c r="I37" i="1"/>
  <c r="J37" i="1"/>
  <c r="I70" i="1"/>
  <c r="J70" i="1"/>
  <c r="I46" i="1"/>
  <c r="J46" i="1"/>
  <c r="J83" i="1"/>
  <c r="I83" i="1"/>
  <c r="J27" i="1"/>
  <c r="I27" i="1"/>
  <c r="J23" i="1"/>
  <c r="I23" i="1"/>
  <c r="I66" i="1"/>
  <c r="J66" i="1"/>
  <c r="J94" i="1"/>
  <c r="I94" i="1"/>
  <c r="I85" i="1"/>
  <c r="J85" i="1"/>
  <c r="J58" i="1"/>
  <c r="I58" i="1"/>
  <c r="I91" i="1"/>
  <c r="J91" i="1"/>
  <c r="J77" i="1"/>
  <c r="I77" i="1"/>
  <c r="J95" i="1"/>
  <c r="I95" i="1"/>
  <c r="I51" i="1"/>
  <c r="J51" i="1"/>
  <c r="J61" i="1"/>
  <c r="I61" i="1"/>
  <c r="I57" i="1"/>
  <c r="J57" i="1"/>
  <c r="J82" i="1"/>
  <c r="I82" i="1"/>
  <c r="J81" i="1"/>
  <c r="I81" i="1"/>
  <c r="J55" i="1"/>
  <c r="I55" i="1"/>
  <c r="I43" i="1"/>
  <c r="J43" i="1"/>
  <c r="J29" i="1"/>
  <c r="I29" i="1"/>
  <c r="J62" i="1"/>
  <c r="I62" i="1"/>
  <c r="J65" i="1"/>
  <c r="I65" i="1"/>
  <c r="J59" i="1"/>
  <c r="I59" i="1"/>
  <c r="J31" i="1"/>
  <c r="I31" i="1"/>
  <c r="I92" i="1"/>
  <c r="J92" i="1"/>
  <c r="J86" i="1"/>
  <c r="I86" i="1"/>
  <c r="I97" i="1"/>
  <c r="J97" i="1"/>
  <c r="J60" i="1"/>
  <c r="I60" i="1"/>
  <c r="J35" i="1"/>
  <c r="I35" i="1"/>
  <c r="J71" i="1"/>
  <c r="I71" i="1"/>
  <c r="J75" i="1"/>
  <c r="I75" i="1"/>
  <c r="J84" i="1"/>
  <c r="I84" i="1"/>
  <c r="J80" i="1"/>
  <c r="I80" i="1"/>
  <c r="J73" i="1"/>
  <c r="I73" i="1"/>
  <c r="I45" i="1"/>
  <c r="J45" i="1"/>
  <c r="I79" i="1"/>
  <c r="J79" i="1"/>
  <c r="J52" i="1"/>
  <c r="I52" i="1"/>
  <c r="I69" i="1"/>
  <c r="J69" i="1"/>
  <c r="I88" i="1"/>
  <c r="J88" i="1"/>
  <c r="J36" i="1"/>
  <c r="I36" i="1"/>
  <c r="I90" i="1"/>
  <c r="J90" i="1"/>
  <c r="J47" i="1"/>
  <c r="I47" i="1"/>
  <c r="J49" i="1"/>
  <c r="I49" i="1"/>
  <c r="I33" i="1"/>
  <c r="J33" i="1"/>
  <c r="J25" i="1"/>
  <c r="I25" i="1"/>
  <c r="J42" i="1"/>
  <c r="I42" i="1"/>
  <c r="I28" i="1"/>
  <c r="J28" i="1"/>
  <c r="J67" i="1"/>
  <c r="I67" i="1"/>
  <c r="J96" i="1"/>
  <c r="I96" i="1"/>
  <c r="I87" i="1"/>
  <c r="J87" i="1"/>
  <c r="J41" i="1"/>
  <c r="I41" i="1"/>
  <c r="J93" i="1"/>
  <c r="I93" i="1"/>
  <c r="J53" i="1"/>
  <c r="I53" i="1"/>
  <c r="J74" i="1"/>
  <c r="I74" i="1"/>
  <c r="I30" i="1"/>
  <c r="J30" i="1"/>
  <c r="J68" i="1"/>
  <c r="I68" i="1"/>
  <c r="I32" i="1"/>
  <c r="J32" i="1"/>
  <c r="I22" i="1"/>
  <c r="J22" i="1"/>
  <c r="I89" i="1"/>
  <c r="J89" i="1"/>
  <c r="J56" i="1"/>
  <c r="I56" i="1"/>
  <c r="J48" i="1"/>
  <c r="I48" i="1"/>
  <c r="J38" i="1"/>
  <c r="I38" i="1"/>
  <c r="I34" i="1"/>
  <c r="J34" i="1"/>
  <c r="J64" i="1"/>
  <c r="I64" i="1"/>
  <c r="I76" i="1"/>
  <c r="J76" i="1"/>
  <c r="J72" i="1"/>
  <c r="I72" i="1"/>
  <c r="J78" i="1"/>
  <c r="I78" i="1"/>
  <c r="I39" i="1"/>
  <c r="J39" i="1"/>
  <c r="J24" i="1"/>
  <c r="I24" i="1"/>
  <c r="J63" i="1"/>
  <c r="I63" i="1"/>
  <c r="J54" i="1"/>
  <c r="I54" i="1"/>
  <c r="J26" i="1"/>
  <c r="I26" i="1"/>
</calcChain>
</file>

<file path=xl/sharedStrings.xml><?xml version="1.0" encoding="utf-8"?>
<sst xmlns="http://schemas.openxmlformats.org/spreadsheetml/2006/main" count="114" uniqueCount="102">
  <si>
    <t>Bandes du RCDR</t>
  </si>
  <si>
    <t>Mise à jour février 2023</t>
  </si>
  <si>
    <t>Établissement membres du RCDR (76)</t>
  </si>
  <si>
    <t>Recherche subventionnée
2018 - 2021</t>
  </si>
  <si>
    <t>Nombre de professeurs à temps plein
2020-2022</t>
  </si>
  <si>
    <t xml:space="preserve"> BANDE 2023</t>
  </si>
  <si>
    <t>Données non arrondis</t>
  </si>
  <si>
    <t>BANDE 2022</t>
  </si>
  <si>
    <t>BANDE 2021</t>
  </si>
  <si>
    <t>BANDE 2020</t>
  </si>
  <si>
    <t>BANDE 2019</t>
  </si>
  <si>
    <t>BANDE 2018</t>
  </si>
  <si>
    <t>BANDE 2017</t>
  </si>
  <si>
    <t>BANDE 2016</t>
  </si>
  <si>
    <t>BANDE 2015</t>
  </si>
  <si>
    <t>RAW</t>
  </si>
  <si>
    <t>Points</t>
  </si>
  <si>
    <t>$000</t>
  </si>
  <si>
    <t>Université Sainte-Anne</t>
  </si>
  <si>
    <t>The King's University</t>
  </si>
  <si>
    <t>NSCAD University</t>
  </si>
  <si>
    <t>Concordia University of Edmonton</t>
  </si>
  <si>
    <t>Algoma University</t>
  </si>
  <si>
    <t>École nationale d'administration publique</t>
  </si>
  <si>
    <t>Télé-université du Québec</t>
  </si>
  <si>
    <t>Royal Roads University</t>
  </si>
  <si>
    <t>Bishop's University</t>
  </si>
  <si>
    <t>Capilano University</t>
  </si>
  <si>
    <t>-</t>
  </si>
  <si>
    <t>Trinity Western University</t>
  </si>
  <si>
    <t>Mount Saint Vincent University</t>
  </si>
  <si>
    <t>OCAD University</t>
  </si>
  <si>
    <t>Mount Allison University</t>
  </si>
  <si>
    <t>Brandon University</t>
  </si>
  <si>
    <t>Cape Breton University</t>
  </si>
  <si>
    <t>Institut national de la recherche scientifique</t>
  </si>
  <si>
    <t>Université du Québec en Abitibi-Témiscamingue</t>
  </si>
  <si>
    <t>Nipissing University</t>
  </si>
  <si>
    <t>Royal Military College of Canada</t>
  </si>
  <si>
    <t>University of Northern British Columbia</t>
  </si>
  <si>
    <t>University of the Fraser Valley</t>
  </si>
  <si>
    <t>Acadia University</t>
  </si>
  <si>
    <t>Vancouver Island University</t>
  </si>
  <si>
    <t>Université du Québec en Outaouais</t>
  </si>
  <si>
    <t>St. Francis Xavier University</t>
  </si>
  <si>
    <t>Athabasca University</t>
  </si>
  <si>
    <t>University of Prince Edward Island</t>
  </si>
  <si>
    <t>Université du Québec à Rimouski</t>
  </si>
  <si>
    <t>Saint Mary's University</t>
  </si>
  <si>
    <t>MacEwan University</t>
  </si>
  <si>
    <t>Thompson Rivers University</t>
  </si>
  <si>
    <t>Kwantlen Polytechnic University</t>
  </si>
  <si>
    <t>Université de Moncton</t>
  </si>
  <si>
    <t>University of Ontario Institute of Technology</t>
  </si>
  <si>
    <t>Mount Royal University</t>
  </si>
  <si>
    <t>École de technologie supérieure</t>
  </si>
  <si>
    <t>Université du Québec à Chicoutimi</t>
  </si>
  <si>
    <t>University of Winnipeg</t>
  </si>
  <si>
    <t>Trent University</t>
  </si>
  <si>
    <t>HEC Montréal</t>
  </si>
  <si>
    <t>Lakehead University</t>
  </si>
  <si>
    <t>University of Lethbridge</t>
  </si>
  <si>
    <t>Laurentian University</t>
  </si>
  <si>
    <t>École Polytechnique de Montréal</t>
  </si>
  <si>
    <t>Université du Québec à Trois-Rivières</t>
  </si>
  <si>
    <t>University of Regina</t>
  </si>
  <si>
    <t>Wilfrid Laurier University</t>
  </si>
  <si>
    <t>Brock University</t>
  </si>
  <si>
    <t>University of Windsor</t>
  </si>
  <si>
    <t>University of New Brunswick</t>
  </si>
  <si>
    <t>University of Victoria</t>
  </si>
  <si>
    <t>Carleton University</t>
  </si>
  <si>
    <t>Toronto Metropolitan University</t>
  </si>
  <si>
    <t>Memorial University of Newfoundland</t>
  </si>
  <si>
    <t>Concordia University</t>
  </si>
  <si>
    <t>Simon Fraser University</t>
  </si>
  <si>
    <t>Université de Sherbrooke</t>
  </si>
  <si>
    <t>Dalhousie University</t>
  </si>
  <si>
    <t>Université du Québec à Montréal</t>
  </si>
  <si>
    <t>University of Guelph</t>
  </si>
  <si>
    <t>Queen's University</t>
  </si>
  <si>
    <t>University of Saskatchewan</t>
  </si>
  <si>
    <t>University of Manitoba</t>
  </si>
  <si>
    <t>University of Waterloo</t>
  </si>
  <si>
    <t>York University</t>
  </si>
  <si>
    <t>McMaster University</t>
  </si>
  <si>
    <t>Western University</t>
  </si>
  <si>
    <t>University of Ottawa</t>
  </si>
  <si>
    <t>Université Laval</t>
  </si>
  <si>
    <t>Université de Montréal</t>
  </si>
  <si>
    <t>University of Calgary</t>
  </si>
  <si>
    <t>University of Alberta</t>
  </si>
  <si>
    <t>McGill University</t>
  </si>
  <si>
    <t>University of British Columbia</t>
  </si>
  <si>
    <t>University of Toronto</t>
  </si>
  <si>
    <t>TOTAL</t>
  </si>
  <si>
    <t>Nombre de bande</t>
  </si>
  <si>
    <t>Minimum</t>
  </si>
  <si>
    <t>Maximum</t>
  </si>
  <si>
    <t>Facteur</t>
  </si>
  <si>
    <t>Établissement changeant de bande en 2023</t>
  </si>
  <si>
    <t>Étudiants ETP
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</si>
</sst>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0_-;\-* #,##0.000_-;_-* &quot;-&quot;??_-;_-@_-"/>
    <numFmt numFmtId="165" formatCode="_-* #,##0.0000_-;\-* #,##0.0000_-;_-* &quot;-&quot;??_-;_-@_-"/>
    <numFmt numFmtId="166" formatCode="&quot;$&quot;#,##0;[Red]\-&quot;$&quot;#,##0"/>
    <numFmt numFmtId="167" formatCode="#,##0_ ;\-#,##0\ "/>
    <numFmt numFmtId="168" formatCode="_-* #,##0_-;\-* #,##0_-;_-* &quot;-&quot;_-;_-@_-"/>
    <numFmt numFmtId="169" formatCode="_-&quot;$&quot;* #,##0.00_-;\-&quot;$&quot;* #,##0.00_-;_-&quot;$&quot;* &quot;-&quot;??_-;_-@_-"/>
    <numFmt numFmtId="170" formatCode="0.000000000"/>
    <numFmt numFmtId="171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0"/>
      <name val="Roboto"/>
    </font>
    <font>
      <sz val="18"/>
      <color theme="3"/>
      <name val="Roboto"/>
    </font>
    <font>
      <b/>
      <sz val="14"/>
      <name val="Roboto"/>
    </font>
    <font>
      <i/>
      <sz val="9"/>
      <name val="Roboto"/>
    </font>
    <font>
      <b/>
      <sz val="12"/>
      <name val="Roboto"/>
    </font>
    <font>
      <b/>
      <sz val="11"/>
      <color theme="0"/>
      <name val="Roboto"/>
    </font>
    <font>
      <b/>
      <sz val="10"/>
      <color theme="0"/>
      <name val="Roboto"/>
    </font>
    <font>
      <b/>
      <sz val="10"/>
      <name val="Roboto"/>
    </font>
    <font>
      <sz val="11"/>
      <name val="Roboto"/>
    </font>
    <font>
      <u/>
      <sz val="10"/>
      <name val="Roboto"/>
    </font>
    <font>
      <b/>
      <u/>
      <sz val="10"/>
      <name val="Roboto"/>
    </font>
    <font>
      <sz val="10"/>
      <color theme="1"/>
      <name val="Roboto"/>
    </font>
    <font>
      <sz val="10"/>
      <color theme="0"/>
      <name val="Roboto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20D0E"/>
        <bgColor indexed="64"/>
      </patternFill>
    </fill>
    <fill>
      <patternFill patternType="solid">
        <fgColor rgb="FF4ABE00"/>
        <bgColor indexed="64"/>
      </patternFill>
    </fill>
    <fill>
      <patternFill patternType="solid">
        <fgColor rgb="FF1F85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5" applyFont="1"/>
    <xf numFmtId="0" fontId="5" fillId="0" borderId="1" xfId="4" applyFont="1" applyFill="1" applyBorder="1" applyAlignment="1">
      <alignment wrapText="1"/>
    </xf>
    <xf numFmtId="0" fontId="5" fillId="0" borderId="0" xfId="4" applyFont="1" applyFill="1" applyBorder="1" applyAlignme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center" vertical="center"/>
    </xf>
    <xf numFmtId="164" fontId="4" fillId="0" borderId="0" xfId="1" applyNumberFormat="1" applyFont="1" applyFill="1" applyAlignment="1">
      <alignment horizontal="center"/>
    </xf>
    <xf numFmtId="0" fontId="6" fillId="0" borderId="1" xfId="0" applyFont="1" applyBorder="1"/>
    <xf numFmtId="0" fontId="4" fillId="2" borderId="0" xfId="5" applyFont="1" applyFill="1"/>
    <xf numFmtId="17" fontId="7" fillId="3" borderId="1" xfId="0" quotePrefix="1" applyNumberFormat="1" applyFont="1" applyFill="1" applyBorder="1" applyAlignment="1">
      <alignment wrapText="1"/>
    </xf>
    <xf numFmtId="0" fontId="8" fillId="0" borderId="2" xfId="5" applyFont="1" applyBorder="1" applyAlignment="1">
      <alignment horizontal="center" vertical="center"/>
    </xf>
    <xf numFmtId="0" fontId="9" fillId="4" borderId="2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49" fontId="9" fillId="4" borderId="2" xfId="5" applyNumberFormat="1" applyFont="1" applyFill="1" applyBorder="1" applyAlignment="1">
      <alignment horizontal="center" vertical="center" wrapText="1"/>
    </xf>
    <xf numFmtId="49" fontId="9" fillId="4" borderId="3" xfId="5" applyNumberFormat="1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10" fillId="5" borderId="5" xfId="5" applyFont="1" applyFill="1" applyBorder="1" applyAlignment="1">
      <alignment horizontal="center" vertical="center" wrapText="1"/>
    </xf>
    <xf numFmtId="0" fontId="10" fillId="6" borderId="5" xfId="5" applyFont="1" applyFill="1" applyBorder="1" applyAlignment="1">
      <alignment horizontal="center" vertical="center" wrapText="1"/>
    </xf>
    <xf numFmtId="0" fontId="11" fillId="7" borderId="5" xfId="5" applyFont="1" applyFill="1" applyBorder="1" applyAlignment="1">
      <alignment horizontal="center" vertical="center" wrapText="1"/>
    </xf>
    <xf numFmtId="0" fontId="11" fillId="7" borderId="3" xfId="5" applyFont="1" applyFill="1" applyBorder="1" applyAlignment="1">
      <alignment horizontal="center" vertical="center" wrapText="1"/>
    </xf>
    <xf numFmtId="0" fontId="11" fillId="7" borderId="2" xfId="5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9" fillId="4" borderId="6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49" fontId="9" fillId="4" borderId="6" xfId="5" applyNumberFormat="1" applyFont="1" applyFill="1" applyBorder="1" applyAlignment="1">
      <alignment horizontal="center" vertical="center" wrapText="1"/>
    </xf>
    <xf numFmtId="49" fontId="9" fillId="4" borderId="7" xfId="5" applyNumberFormat="1" applyFont="1" applyFill="1" applyBorder="1" applyAlignment="1">
      <alignment horizontal="center" vertical="center" wrapText="1"/>
    </xf>
    <xf numFmtId="0" fontId="9" fillId="4" borderId="0" xfId="5" applyFont="1" applyFill="1" applyAlignment="1">
      <alignment horizontal="center" vertical="center" wrapText="1"/>
    </xf>
    <xf numFmtId="0" fontId="10" fillId="5" borderId="8" xfId="5" applyFont="1" applyFill="1" applyBorder="1" applyAlignment="1">
      <alignment horizontal="center" vertical="center" wrapText="1"/>
    </xf>
    <xf numFmtId="0" fontId="10" fillId="6" borderId="8" xfId="5" applyFont="1" applyFill="1" applyBorder="1" applyAlignment="1">
      <alignment horizontal="center" vertical="center" wrapText="1"/>
    </xf>
    <xf numFmtId="0" fontId="11" fillId="7" borderId="8" xfId="5" applyFont="1" applyFill="1" applyBorder="1" applyAlignment="1">
      <alignment horizontal="center" vertical="center" wrapText="1"/>
    </xf>
    <xf numFmtId="0" fontId="11" fillId="7" borderId="7" xfId="5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/>
    </xf>
    <xf numFmtId="0" fontId="9" fillId="4" borderId="9" xfId="5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 wrapText="1"/>
    </xf>
    <xf numFmtId="49" fontId="9" fillId="4" borderId="9" xfId="5" applyNumberFormat="1" applyFont="1" applyFill="1" applyBorder="1" applyAlignment="1">
      <alignment horizontal="center" vertical="center" wrapText="1"/>
    </xf>
    <xf numFmtId="49" fontId="9" fillId="4" borderId="10" xfId="5" applyNumberFormat="1" applyFont="1" applyFill="1" applyBorder="1" applyAlignment="1">
      <alignment horizontal="center" vertical="center" wrapText="1"/>
    </xf>
    <xf numFmtId="0" fontId="9" fillId="4" borderId="11" xfId="5" applyFont="1" applyFill="1" applyBorder="1" applyAlignment="1">
      <alignment horizontal="center" vertical="center" wrapText="1"/>
    </xf>
    <xf numFmtId="0" fontId="11" fillId="2" borderId="6" xfId="5" applyFont="1" applyFill="1" applyBorder="1"/>
    <xf numFmtId="0" fontId="11" fillId="0" borderId="1" xfId="5" applyFont="1" applyBorder="1" applyAlignment="1">
      <alignment horizontal="center" vertical="center" wrapText="1"/>
    </xf>
    <xf numFmtId="49" fontId="11" fillId="0" borderId="12" xfId="5" applyNumberFormat="1" applyFont="1" applyBorder="1" applyAlignment="1">
      <alignment horizontal="center"/>
    </xf>
    <xf numFmtId="49" fontId="11" fillId="0" borderId="1" xfId="5" applyNumberFormat="1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49" fontId="11" fillId="0" borderId="0" xfId="5" applyNumberFormat="1" applyFont="1" applyAlignment="1">
      <alignment horizontal="center"/>
    </xf>
    <xf numFmtId="3" fontId="4" fillId="0" borderId="1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vertical="center" wrapText="1"/>
    </xf>
    <xf numFmtId="4" fontId="4" fillId="0" borderId="1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165" fontId="4" fillId="0" borderId="0" xfId="1" applyNumberFormat="1" applyFont="1" applyBorder="1" applyAlignment="1">
      <alignment horizontal="center" vertical="center" wrapText="1"/>
    </xf>
    <xf numFmtId="0" fontId="13" fillId="2" borderId="0" xfId="5" applyFont="1" applyFill="1"/>
    <xf numFmtId="0" fontId="14" fillId="2" borderId="6" xfId="5" applyFont="1" applyFill="1" applyBorder="1"/>
    <xf numFmtId="0" fontId="13" fillId="0" borderId="0" xfId="5" applyFont="1"/>
    <xf numFmtId="0" fontId="11" fillId="2" borderId="0" xfId="5" applyFont="1" applyFill="1"/>
    <xf numFmtId="10" fontId="11" fillId="2" borderId="6" xfId="3" applyNumberFormat="1" applyFont="1" applyFill="1" applyBorder="1" applyAlignment="1">
      <alignment vertical="center" wrapText="1"/>
    </xf>
    <xf numFmtId="0" fontId="11" fillId="2" borderId="6" xfId="5" applyFont="1" applyFill="1" applyBorder="1" applyAlignment="1">
      <alignment vertical="center" wrapText="1"/>
    </xf>
    <xf numFmtId="0" fontId="11" fillId="2" borderId="9" xfId="5" applyFont="1" applyFill="1" applyBorder="1" applyAlignment="1">
      <alignment vertical="center" wrapText="1"/>
    </xf>
    <xf numFmtId="166" fontId="11" fillId="0" borderId="13" xfId="5" quotePrefix="1" applyNumberFormat="1" applyFont="1" applyBorder="1" applyAlignment="1">
      <alignment horizontal="center" vertical="center" wrapText="1"/>
    </xf>
    <xf numFmtId="49" fontId="11" fillId="0" borderId="14" xfId="5" applyNumberFormat="1" applyFont="1" applyBorder="1" applyAlignment="1">
      <alignment horizontal="center"/>
    </xf>
    <xf numFmtId="49" fontId="11" fillId="0" borderId="13" xfId="5" applyNumberFormat="1" applyFont="1" applyBorder="1" applyAlignment="1">
      <alignment vertical="center" wrapText="1"/>
    </xf>
    <xf numFmtId="0" fontId="4" fillId="0" borderId="11" xfId="5" applyFont="1" applyBorder="1" applyAlignment="1">
      <alignment vertical="center" wrapText="1"/>
    </xf>
    <xf numFmtId="49" fontId="11" fillId="0" borderId="11" xfId="5" applyNumberFormat="1" applyFont="1" applyBorder="1" applyAlignment="1">
      <alignment horizontal="center"/>
    </xf>
    <xf numFmtId="0" fontId="10" fillId="5" borderId="15" xfId="5" applyFont="1" applyFill="1" applyBorder="1" applyAlignment="1">
      <alignment horizontal="center" vertical="center" wrapText="1"/>
    </xf>
    <xf numFmtId="0" fontId="10" fillId="6" borderId="15" xfId="5" applyFont="1" applyFill="1" applyBorder="1" applyAlignment="1">
      <alignment horizontal="center" vertical="center" wrapText="1"/>
    </xf>
    <xf numFmtId="0" fontId="11" fillId="7" borderId="15" xfId="5" applyFont="1" applyFill="1" applyBorder="1" applyAlignment="1">
      <alignment horizontal="center" vertical="center" wrapText="1"/>
    </xf>
    <xf numFmtId="0" fontId="11" fillId="7" borderId="10" xfId="5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4" fillId="0" borderId="6" xfId="5" applyFont="1" applyBorder="1"/>
    <xf numFmtId="3" fontId="4" fillId="0" borderId="1" xfId="1" applyNumberFormat="1" applyFont="1" applyFill="1" applyBorder="1" applyAlignment="1">
      <alignment horizontal="center"/>
    </xf>
    <xf numFmtId="165" fontId="11" fillId="0" borderId="12" xfId="1" applyNumberFormat="1" applyFont="1" applyFill="1" applyBorder="1" applyAlignment="1">
      <alignment horizontal="center" vertical="center" wrapText="1"/>
    </xf>
    <xf numFmtId="3" fontId="4" fillId="0" borderId="0" xfId="5" applyNumberFormat="1" applyFont="1" applyAlignment="1">
      <alignment horizontal="center"/>
    </xf>
    <xf numFmtId="165" fontId="11" fillId="0" borderId="0" xfId="1" applyNumberFormat="1" applyFont="1" applyFill="1" applyAlignment="1">
      <alignment horizontal="center" vertical="center" wrapText="1"/>
    </xf>
    <xf numFmtId="37" fontId="10" fillId="5" borderId="8" xfId="1" applyNumberFormat="1" applyFont="1" applyFill="1" applyBorder="1" applyAlignment="1">
      <alignment horizontal="center" vertical="center" wrapText="1"/>
    </xf>
    <xf numFmtId="165" fontId="10" fillId="6" borderId="5" xfId="1" applyNumberFormat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11" fillId="7" borderId="0" xfId="1" applyFont="1" applyFill="1" applyAlignment="1">
      <alignment horizontal="center" vertical="center" wrapText="1"/>
    </xf>
    <xf numFmtId="0" fontId="11" fillId="7" borderId="5" xfId="1" applyFont="1" applyFill="1" applyBorder="1" applyAlignment="1">
      <alignment horizontal="center" wrapText="1"/>
    </xf>
    <xf numFmtId="0" fontId="11" fillId="7" borderId="5" xfId="6" applyFont="1" applyFill="1" applyBorder="1" applyAlignment="1">
      <alignment horizontal="center" vertical="center"/>
    </xf>
    <xf numFmtId="167" fontId="11" fillId="7" borderId="7" xfId="1" applyNumberFormat="1" applyFont="1" applyFill="1" applyBorder="1" applyAlignment="1">
      <alignment horizontal="center"/>
    </xf>
    <xf numFmtId="0" fontId="11" fillId="7" borderId="8" xfId="5" applyFont="1" applyFill="1" applyBorder="1" applyAlignment="1">
      <alignment horizontal="center"/>
    </xf>
    <xf numFmtId="165" fontId="10" fillId="6" borderId="8" xfId="1" applyNumberFormat="1" applyFont="1" applyFill="1" applyBorder="1" applyAlignment="1">
      <alignment horizontal="center" vertical="center" wrapText="1"/>
    </xf>
    <xf numFmtId="0" fontId="11" fillId="7" borderId="8" xfId="6" applyFont="1" applyFill="1" applyBorder="1" applyAlignment="1">
      <alignment horizontal="center" vertical="center"/>
    </xf>
    <xf numFmtId="0" fontId="4" fillId="0" borderId="7" xfId="5" applyFont="1" applyBorder="1"/>
    <xf numFmtId="0" fontId="4" fillId="2" borderId="7" xfId="5" applyFont="1" applyFill="1" applyBorder="1"/>
    <xf numFmtId="0" fontId="4" fillId="0" borderId="0" xfId="5" applyFont="1" applyAlignment="1">
      <alignment horizontal="left"/>
    </xf>
    <xf numFmtId="0" fontId="4" fillId="8" borderId="6" xfId="5" applyFont="1" applyFill="1" applyBorder="1"/>
    <xf numFmtId="3" fontId="4" fillId="8" borderId="1" xfId="1" applyNumberFormat="1" applyFont="1" applyFill="1" applyBorder="1" applyAlignment="1">
      <alignment horizontal="center"/>
    </xf>
    <xf numFmtId="165" fontId="11" fillId="8" borderId="12" xfId="1" applyNumberFormat="1" applyFont="1" applyFill="1" applyBorder="1" applyAlignment="1">
      <alignment horizontal="center" vertical="center" wrapText="1"/>
    </xf>
    <xf numFmtId="3" fontId="4" fillId="8" borderId="0" xfId="5" applyNumberFormat="1" applyFont="1" applyFill="1" applyAlignment="1">
      <alignment horizontal="center"/>
    </xf>
    <xf numFmtId="165" fontId="11" fillId="8" borderId="0" xfId="1" applyNumberFormat="1" applyFont="1" applyFill="1" applyAlignment="1">
      <alignment horizontal="center" vertical="center" wrapText="1"/>
    </xf>
    <xf numFmtId="37" fontId="10" fillId="8" borderId="8" xfId="1" applyNumberFormat="1" applyFont="1" applyFill="1" applyBorder="1" applyAlignment="1">
      <alignment horizontal="center" vertical="center" wrapText="1"/>
    </xf>
    <xf numFmtId="165" fontId="10" fillId="8" borderId="8" xfId="1" applyNumberFormat="1" applyFont="1" applyFill="1" applyBorder="1" applyAlignment="1">
      <alignment horizontal="center" vertical="center" wrapText="1"/>
    </xf>
    <xf numFmtId="0" fontId="4" fillId="9" borderId="6" xfId="5" applyFont="1" applyFill="1" applyBorder="1"/>
    <xf numFmtId="3" fontId="4" fillId="9" borderId="1" xfId="1" applyNumberFormat="1" applyFont="1" applyFill="1" applyBorder="1" applyAlignment="1">
      <alignment horizontal="center"/>
    </xf>
    <xf numFmtId="165" fontId="11" fillId="9" borderId="12" xfId="1" applyNumberFormat="1" applyFont="1" applyFill="1" applyBorder="1" applyAlignment="1">
      <alignment horizontal="center" vertical="center" wrapText="1"/>
    </xf>
    <xf numFmtId="3" fontId="4" fillId="9" borderId="0" xfId="5" applyNumberFormat="1" applyFont="1" applyFill="1" applyAlignment="1">
      <alignment horizontal="center"/>
    </xf>
    <xf numFmtId="165" fontId="11" fillId="9" borderId="0" xfId="1" applyNumberFormat="1" applyFont="1" applyFill="1" applyAlignment="1">
      <alignment horizontal="center" vertical="center" wrapText="1"/>
    </xf>
    <xf numFmtId="37" fontId="10" fillId="9" borderId="8" xfId="1" applyNumberFormat="1" applyFont="1" applyFill="1" applyBorder="1" applyAlignment="1">
      <alignment horizontal="center" vertical="center" wrapText="1"/>
    </xf>
    <xf numFmtId="165" fontId="10" fillId="9" borderId="8" xfId="1" applyNumberFormat="1" applyFont="1" applyFill="1" applyBorder="1" applyAlignment="1">
      <alignment horizontal="center" vertical="center" wrapText="1"/>
    </xf>
    <xf numFmtId="0" fontId="4" fillId="0" borderId="9" xfId="5" applyFont="1" applyBorder="1"/>
    <xf numFmtId="3" fontId="4" fillId="0" borderId="13" xfId="1" applyNumberFormat="1" applyFont="1" applyFill="1" applyBorder="1" applyAlignment="1">
      <alignment horizontal="center"/>
    </xf>
    <xf numFmtId="165" fontId="11" fillId="0" borderId="14" xfId="1" applyNumberFormat="1" applyFont="1" applyFill="1" applyBorder="1" applyAlignment="1">
      <alignment horizontal="center" vertical="center" wrapText="1"/>
    </xf>
    <xf numFmtId="3" fontId="4" fillId="0" borderId="13" xfId="5" applyNumberFormat="1" applyFont="1" applyBorder="1" applyAlignment="1">
      <alignment horizontal="center"/>
    </xf>
    <xf numFmtId="165" fontId="11" fillId="0" borderId="11" xfId="1" applyNumberFormat="1" applyFont="1" applyFill="1" applyBorder="1" applyAlignment="1">
      <alignment horizontal="center" vertical="center" wrapText="1"/>
    </xf>
    <xf numFmtId="37" fontId="10" fillId="5" borderId="15" xfId="1" applyNumberFormat="1" applyFont="1" applyFill="1" applyBorder="1" applyAlignment="1">
      <alignment horizontal="center" vertical="center" wrapText="1"/>
    </xf>
    <xf numFmtId="165" fontId="10" fillId="6" borderId="15" xfId="1" applyNumberFormat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11" fillId="7" borderId="10" xfId="1" applyFont="1" applyFill="1" applyBorder="1" applyAlignment="1">
      <alignment horizontal="center" vertical="center" wrapText="1"/>
    </xf>
    <xf numFmtId="0" fontId="11" fillId="7" borderId="15" xfId="6" applyFont="1" applyFill="1" applyBorder="1" applyAlignment="1">
      <alignment horizontal="center" vertical="center"/>
    </xf>
    <xf numFmtId="167" fontId="11" fillId="7" borderId="10" xfId="1" applyNumberFormat="1" applyFont="1" applyFill="1" applyBorder="1" applyAlignment="1">
      <alignment horizontal="center"/>
    </xf>
    <xf numFmtId="0" fontId="11" fillId="7" borderId="15" xfId="5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165" fontId="11" fillId="2" borderId="0" xfId="1" applyNumberFormat="1" applyFont="1" applyFill="1" applyAlignment="1">
      <alignment horizontal="center" vertical="center" wrapText="1"/>
    </xf>
    <xf numFmtId="1" fontId="4" fillId="2" borderId="0" xfId="5" applyNumberFormat="1" applyFont="1" applyFill="1" applyAlignment="1">
      <alignment horizontal="center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164" fontId="11" fillId="0" borderId="0" xfId="1" applyNumberFormat="1" applyFont="1" applyAlignment="1">
      <alignment horizontal="center"/>
    </xf>
    <xf numFmtId="0" fontId="11" fillId="0" borderId="0" xfId="5" applyFont="1" applyAlignment="1">
      <alignment horizontal="center"/>
    </xf>
    <xf numFmtId="0" fontId="11" fillId="0" borderId="16" xfId="5" applyFont="1" applyBorder="1"/>
    <xf numFmtId="168" fontId="11" fillId="0" borderId="17" xfId="5" applyNumberFormat="1" applyFont="1" applyBorder="1"/>
    <xf numFmtId="10" fontId="11" fillId="0" borderId="17" xfId="5" applyNumberFormat="1" applyFont="1" applyBorder="1" applyAlignment="1">
      <alignment horizontal="center"/>
    </xf>
    <xf numFmtId="3" fontId="11" fillId="0" borderId="17" xfId="1" applyNumberFormat="1" applyFont="1" applyBorder="1"/>
    <xf numFmtId="168" fontId="11" fillId="0" borderId="18" xfId="5" applyNumberFormat="1" applyFont="1" applyBorder="1"/>
    <xf numFmtId="10" fontId="4" fillId="0" borderId="0" xfId="5" applyNumberFormat="1" applyFont="1" applyAlignment="1">
      <alignment horizontal="center"/>
    </xf>
    <xf numFmtId="0" fontId="4" fillId="0" borderId="0" xfId="2" applyNumberFormat="1" applyFont="1" applyFill="1" applyAlignment="1">
      <alignment horizontal="center" vertical="center"/>
    </xf>
    <xf numFmtId="168" fontId="4" fillId="0" borderId="0" xfId="5" applyNumberFormat="1" applyFont="1"/>
    <xf numFmtId="0" fontId="4" fillId="0" borderId="0" xfId="1" applyFont="1"/>
    <xf numFmtId="10" fontId="4" fillId="0" borderId="0" xfId="5" applyNumberFormat="1" applyFont="1" applyAlignment="1">
      <alignment horizontal="center" vertical="center"/>
    </xf>
    <xf numFmtId="0" fontId="4" fillId="0" borderId="16" xfId="5" applyFont="1" applyBorder="1"/>
    <xf numFmtId="0" fontId="4" fillId="0" borderId="17" xfId="5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17" xfId="5" applyFont="1" applyBorder="1"/>
    <xf numFmtId="0" fontId="4" fillId="0" borderId="2" xfId="5" applyFont="1" applyBorder="1"/>
    <xf numFmtId="1" fontId="4" fillId="0" borderId="4" xfId="5" applyNumberFormat="1" applyFont="1" applyBorder="1"/>
    <xf numFmtId="0" fontId="4" fillId="0" borderId="4" xfId="5" applyFont="1" applyBorder="1"/>
    <xf numFmtId="1" fontId="4" fillId="0" borderId="3" xfId="5" applyNumberFormat="1" applyFont="1" applyBorder="1"/>
    <xf numFmtId="3" fontId="4" fillId="0" borderId="0" xfId="5" applyNumberFormat="1" applyFont="1"/>
    <xf numFmtId="3" fontId="4" fillId="0" borderId="7" xfId="5" applyNumberFormat="1" applyFont="1" applyBorder="1"/>
    <xf numFmtId="0" fontId="4" fillId="0" borderId="11" xfId="5" applyFont="1" applyBorder="1"/>
    <xf numFmtId="170" fontId="15" fillId="0" borderId="11" xfId="0" applyNumberFormat="1" applyFont="1" applyBorder="1"/>
    <xf numFmtId="0" fontId="4" fillId="0" borderId="10" xfId="5" applyFont="1" applyBorder="1"/>
    <xf numFmtId="164" fontId="4" fillId="0" borderId="0" xfId="1" applyNumberFormat="1" applyFont="1" applyFill="1" applyBorder="1" applyAlignment="1">
      <alignment horizontal="center" vertical="center"/>
    </xf>
    <xf numFmtId="0" fontId="4" fillId="8" borderId="0" xfId="5" applyFont="1" applyFill="1"/>
    <xf numFmtId="0" fontId="16" fillId="0" borderId="0" xfId="5" applyFont="1"/>
    <xf numFmtId="0" fontId="4" fillId="0" borderId="0" xfId="1" applyFont="1" applyFill="1" applyBorder="1" applyAlignment="1">
      <alignment horizontal="center"/>
    </xf>
    <xf numFmtId="1" fontId="4" fillId="0" borderId="0" xfId="5" applyNumberFormat="1" applyFont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171" fontId="4" fillId="0" borderId="0" xfId="3" applyNumberFormat="1" applyFont="1" applyFill="1" applyBorder="1"/>
    <xf numFmtId="164" fontId="4" fillId="0" borderId="0" xfId="1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/>
    </xf>
  </cellXfs>
  <cellStyles count="7">
    <cellStyle name="Comma" xfId="1" builtinId="3"/>
    <cellStyle name="Comma 2" xfId="6" xr:uid="{88198BFE-FB88-4DBC-9352-64CA8999878F}"/>
    <cellStyle name="Currency" xfId="2" builtinId="4"/>
    <cellStyle name="Normal" xfId="0" builtinId="0"/>
    <cellStyle name="Normal 2 2" xfId="5" xr:uid="{E2FCE31B-792B-42F8-A993-8F4AAFACCAF6}"/>
    <cellStyle name="Percent" xfId="3" builtinId="5"/>
    <cellStyle name="Title" xfId="4" builtinId="1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Licenses\Banding\2023\Banding%20Spreadsheet%202023_with%20data_FR.xlsx" TargetMode="External"/><Relationship Id="rId1" Type="http://schemas.openxmlformats.org/officeDocument/2006/relationships/externalLinkPath" Target="/Licenses/Banding/2023/Banding%20Spreadsheet%202023_with%20data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cense%20Backup\2014-2015\SPRLNK201512L1\CRKN%202013-14%20Foreign%20Exchange%20Commitment%20amou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cense%20Backup\2014-2015\SPRLNK201512L1\SPRLNK201412L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ding System"/>
      <sheetName val="Recherche subventionnée"/>
      <sheetName val="Données d'inscription"/>
      <sheetName val="Professeurs"/>
      <sheetName val="CAUBO18-19"/>
      <sheetName val="CAUBO 19-20"/>
      <sheetName val="CAUBO 20-21"/>
      <sheetName val="2020 Student FTE"/>
      <sheetName val="2021 Student FTE"/>
      <sheetName val="2022 Student FTE"/>
      <sheetName val="FTE Faculty 2019-2020"/>
      <sheetName val="FTE Faculty 2020-2021"/>
      <sheetName val="FTE Faculty 2021-2022"/>
      <sheetName val="Overview by Member"/>
    </sheetNames>
    <sheetDataSet>
      <sheetData sheetId="0"/>
      <sheetData sheetId="1">
        <row r="7">
          <cell r="B7" t="str">
            <v>Université Sainte-Anne</v>
          </cell>
          <cell r="C7">
            <v>1</v>
          </cell>
          <cell r="D7">
            <v>586</v>
          </cell>
          <cell r="E7">
            <v>7.0290834926772189E-5</v>
          </cell>
          <cell r="F7">
            <v>1661</v>
          </cell>
          <cell r="G7">
            <v>1.9923733244602151E-4</v>
          </cell>
          <cell r="H7">
            <v>1906</v>
          </cell>
          <cell r="I7">
            <v>2.0346496696858351E-4</v>
          </cell>
          <cell r="K7">
            <v>940</v>
          </cell>
          <cell r="L7">
            <v>1384</v>
          </cell>
        </row>
        <row r="8">
          <cell r="B8" t="str">
            <v>The King's University</v>
          </cell>
          <cell r="C8">
            <v>1</v>
          </cell>
          <cell r="D8">
            <v>450</v>
          </cell>
          <cell r="E8">
            <v>5.3977603612709012E-5</v>
          </cell>
          <cell r="F8">
            <v>449</v>
          </cell>
          <cell r="G8">
            <v>5.3857653382458553E-5</v>
          </cell>
          <cell r="H8">
            <v>565</v>
          </cell>
          <cell r="I8">
            <v>6.031359199226111E-5</v>
          </cell>
          <cell r="K8">
            <v>433</v>
          </cell>
          <cell r="L8">
            <v>488</v>
          </cell>
        </row>
        <row r="9">
          <cell r="B9" t="str">
            <v>NSCAD University</v>
          </cell>
          <cell r="C9">
            <v>1</v>
          </cell>
          <cell r="D9">
            <v>648</v>
          </cell>
          <cell r="E9">
            <v>7.7727749202300984E-5</v>
          </cell>
          <cell r="F9">
            <v>321</v>
          </cell>
          <cell r="G9">
            <v>3.8504023910399095E-5</v>
          </cell>
          <cell r="H9">
            <v>1117</v>
          </cell>
          <cell r="I9">
            <v>1.1923943762009851E-4</v>
          </cell>
          <cell r="K9">
            <v>520</v>
          </cell>
          <cell r="L9">
            <v>695</v>
          </cell>
        </row>
        <row r="10">
          <cell r="B10" t="str">
            <v>Algoma University</v>
          </cell>
          <cell r="C10">
            <v>1</v>
          </cell>
          <cell r="D10">
            <v>677</v>
          </cell>
          <cell r="E10">
            <v>8.1206305879564456E-5</v>
          </cell>
          <cell r="F10">
            <v>1350</v>
          </cell>
          <cell r="G10">
            <v>1.6193281083812705E-4</v>
          </cell>
          <cell r="H10">
            <v>1230</v>
          </cell>
          <cell r="I10">
            <v>1.3130215601855075E-4</v>
          </cell>
          <cell r="K10">
            <v>981</v>
          </cell>
          <cell r="L10">
            <v>1086</v>
          </cell>
        </row>
        <row r="11">
          <cell r="B11" t="str">
            <v>Concordia University of Edmonton</v>
          </cell>
          <cell r="C11">
            <v>1</v>
          </cell>
          <cell r="D11">
            <v>116</v>
          </cell>
          <cell r="E11">
            <v>1.391422670905388E-5</v>
          </cell>
          <cell r="F11">
            <v>138</v>
          </cell>
          <cell r="G11">
            <v>1.6553131774564099E-5</v>
          </cell>
          <cell r="H11">
            <v>124</v>
          </cell>
          <cell r="I11">
            <v>1.323696532219536E-5</v>
          </cell>
          <cell r="K11">
            <v>98</v>
          </cell>
          <cell r="L11">
            <v>126</v>
          </cell>
        </row>
        <row r="12">
          <cell r="B12" t="str">
            <v>École nationale d'administration publique</v>
          </cell>
          <cell r="C12">
            <v>1</v>
          </cell>
          <cell r="D12">
            <v>3863</v>
          </cell>
          <cell r="E12">
            <v>4.6336773945754425E-4</v>
          </cell>
          <cell r="F12">
            <v>4358</v>
          </cell>
          <cell r="G12">
            <v>5.2274310343152419E-4</v>
          </cell>
          <cell r="H12">
            <v>4384</v>
          </cell>
          <cell r="I12">
            <v>4.6799077397181014E-4</v>
          </cell>
          <cell r="K12">
            <v>3789</v>
          </cell>
          <cell r="L12">
            <v>4202</v>
          </cell>
        </row>
        <row r="13">
          <cell r="B13" t="str">
            <v>Trinity Western University</v>
          </cell>
          <cell r="C13">
            <v>2</v>
          </cell>
          <cell r="D13">
            <v>2492</v>
          </cell>
          <cell r="E13">
            <v>2.989159737841575E-4</v>
          </cell>
          <cell r="F13">
            <v>2321</v>
          </cell>
          <cell r="G13">
            <v>2.7840448441132805E-4</v>
          </cell>
          <cell r="H13">
            <v>1533</v>
          </cell>
          <cell r="I13">
            <v>1.6364732128165715E-4</v>
          </cell>
          <cell r="K13">
            <v>2220</v>
          </cell>
          <cell r="L13">
            <v>2115</v>
          </cell>
        </row>
        <row r="14">
          <cell r="B14" t="str">
            <v>Bishop's University</v>
          </cell>
          <cell r="C14">
            <v>1</v>
          </cell>
          <cell r="D14">
            <v>1776</v>
          </cell>
          <cell r="E14">
            <v>2.1303160892482492E-4</v>
          </cell>
          <cell r="F14">
            <v>2340</v>
          </cell>
          <cell r="G14">
            <v>2.8068353878608687E-4</v>
          </cell>
          <cell r="H14">
            <v>2264</v>
          </cell>
          <cell r="I14">
            <v>2.416813668504056E-4</v>
          </cell>
          <cell r="K14">
            <v>1929</v>
          </cell>
          <cell r="L14">
            <v>2127</v>
          </cell>
        </row>
        <row r="15">
          <cell r="B15" t="str">
            <v>Mount Saint Vincent University</v>
          </cell>
          <cell r="C15">
            <v>2</v>
          </cell>
          <cell r="D15">
            <v>4757</v>
          </cell>
          <cell r="E15">
            <v>5.7060324530145952E-4</v>
          </cell>
          <cell r="F15">
            <v>3904</v>
          </cell>
          <cell r="G15">
            <v>4.682856988978133E-4</v>
          </cell>
          <cell r="H15">
            <v>4117</v>
          </cell>
          <cell r="I15">
            <v>4.3948859864095401E-4</v>
          </cell>
          <cell r="K15">
            <v>3995</v>
          </cell>
          <cell r="L15">
            <v>4259</v>
          </cell>
        </row>
        <row r="16">
          <cell r="B16" t="str">
            <v>Cape Breton University</v>
          </cell>
          <cell r="C16">
            <v>2</v>
          </cell>
          <cell r="D16">
            <v>5312</v>
          </cell>
          <cell r="E16">
            <v>6.3717562309046727E-4</v>
          </cell>
          <cell r="F16">
            <v>4996</v>
          </cell>
          <cell r="G16">
            <v>5.9927135033132056E-4</v>
          </cell>
          <cell r="H16">
            <v>3813</v>
          </cell>
          <cell r="I16">
            <v>4.0703668365750728E-4</v>
          </cell>
          <cell r="K16">
            <v>5312</v>
          </cell>
          <cell r="L16">
            <v>4707</v>
          </cell>
        </row>
        <row r="17">
          <cell r="B17" t="str">
            <v>Royal Roads University</v>
          </cell>
          <cell r="C17">
            <v>1</v>
          </cell>
          <cell r="D17">
            <v>2332</v>
          </cell>
          <cell r="E17">
            <v>2.7972393694408314E-4</v>
          </cell>
          <cell r="F17">
            <v>2847</v>
          </cell>
          <cell r="G17">
            <v>3.4149830552307237E-4</v>
          </cell>
          <cell r="H17">
            <v>4010</v>
          </cell>
          <cell r="I17">
            <v>4.2806637856454349E-4</v>
          </cell>
          <cell r="K17">
            <v>2471</v>
          </cell>
          <cell r="L17">
            <v>3063</v>
          </cell>
        </row>
        <row r="18">
          <cell r="B18" t="str">
            <v>Université du Québec en Abitibi-Témiscamingue</v>
          </cell>
          <cell r="C18">
            <v>2</v>
          </cell>
          <cell r="D18">
            <v>17539</v>
          </cell>
          <cell r="E18">
            <v>2.1038070883628965E-3</v>
          </cell>
          <cell r="F18">
            <v>18132</v>
          </cell>
          <cell r="G18">
            <v>2.1749375749014221E-3</v>
          </cell>
          <cell r="H18">
            <v>22837</v>
          </cell>
          <cell r="I18">
            <v>2.4378433634110919E-3</v>
          </cell>
          <cell r="K18">
            <v>18357</v>
          </cell>
          <cell r="L18">
            <v>19503</v>
          </cell>
        </row>
        <row r="19">
          <cell r="B19" t="str">
            <v>Mount Allison University</v>
          </cell>
          <cell r="C19">
            <v>2</v>
          </cell>
          <cell r="D19">
            <v>4706</v>
          </cell>
          <cell r="E19">
            <v>5.644857835586858E-4</v>
          </cell>
          <cell r="F19">
            <v>4600</v>
          </cell>
          <cell r="G19">
            <v>5.5177105915213658E-4</v>
          </cell>
          <cell r="H19">
            <v>4360</v>
          </cell>
          <cell r="I19">
            <v>4.6542878068364326E-4</v>
          </cell>
          <cell r="K19">
            <v>4709</v>
          </cell>
          <cell r="L19">
            <v>4555</v>
          </cell>
        </row>
        <row r="20">
          <cell r="B20" t="str">
            <v>Brandon University</v>
          </cell>
          <cell r="C20">
            <v>2</v>
          </cell>
          <cell r="D20">
            <v>2573</v>
          </cell>
          <cell r="E20">
            <v>3.0863194243444512E-4</v>
          </cell>
          <cell r="F20">
            <v>3092</v>
          </cell>
          <cell r="G20">
            <v>3.7088611193443618E-4</v>
          </cell>
          <cell r="H20">
            <v>3133</v>
          </cell>
          <cell r="I20">
            <v>3.3444687382611337E-4</v>
          </cell>
          <cell r="K20">
            <v>2943</v>
          </cell>
          <cell r="L20">
            <v>2933</v>
          </cell>
        </row>
        <row r="21">
          <cell r="B21" t="str">
            <v>OCAD University</v>
          </cell>
          <cell r="C21">
            <v>2</v>
          </cell>
          <cell r="D21">
            <v>4255</v>
          </cell>
          <cell r="E21">
            <v>5.1038822971572633E-4</v>
          </cell>
          <cell r="F21">
            <v>5530</v>
          </cell>
          <cell r="G21">
            <v>6.6332477328506854E-4</v>
          </cell>
          <cell r="H21">
            <v>5092</v>
          </cell>
          <cell r="I21">
            <v>5.4356957597273201E-4</v>
          </cell>
          <cell r="K21">
            <v>4432</v>
          </cell>
          <cell r="L21">
            <v>4959</v>
          </cell>
        </row>
        <row r="22">
          <cell r="B22" t="str">
            <v>Télé-université du Québec</v>
          </cell>
          <cell r="C22">
            <v>2</v>
          </cell>
          <cell r="D22">
            <v>3459</v>
          </cell>
          <cell r="E22">
            <v>4.1490784643635661E-4</v>
          </cell>
          <cell r="F22">
            <v>4538</v>
          </cell>
          <cell r="G22">
            <v>5.4433414487660783E-4</v>
          </cell>
          <cell r="H22">
            <v>6757</v>
          </cell>
          <cell r="I22">
            <v>7.2130786033930677E-4</v>
          </cell>
          <cell r="K22">
            <v>3924</v>
          </cell>
          <cell r="L22">
            <v>4918</v>
          </cell>
        </row>
        <row r="23">
          <cell r="B23" t="str">
            <v>Nipissing University</v>
          </cell>
          <cell r="C23">
            <v>2</v>
          </cell>
          <cell r="D23">
            <v>2617</v>
          </cell>
          <cell r="E23">
            <v>3.1390975256546553E-4</v>
          </cell>
          <cell r="F23">
            <v>2913</v>
          </cell>
          <cell r="G23">
            <v>3.4941502071960301E-4</v>
          </cell>
          <cell r="H23">
            <v>2436</v>
          </cell>
          <cell r="I23">
            <v>2.6004231874893462E-4</v>
          </cell>
          <cell r="K23">
            <v>2950</v>
          </cell>
          <cell r="L23">
            <v>2655</v>
          </cell>
        </row>
        <row r="24">
          <cell r="B24" t="str">
            <v>University of Northern British Columbia</v>
          </cell>
          <cell r="C24">
            <v>3</v>
          </cell>
          <cell r="D24">
            <v>12943</v>
          </cell>
          <cell r="E24">
            <v>1.5525158301317617E-3</v>
          </cell>
          <cell r="F24">
            <v>13886</v>
          </cell>
          <cell r="G24">
            <v>1.6656288972579497E-3</v>
          </cell>
          <cell r="H24">
            <v>15153</v>
          </cell>
          <cell r="I24">
            <v>1.617578512316341E-3</v>
          </cell>
          <cell r="K24">
            <v>11971</v>
          </cell>
          <cell r="L24">
            <v>13994</v>
          </cell>
        </row>
        <row r="25">
          <cell r="B25" t="str">
            <v>Acadia University</v>
          </cell>
          <cell r="C25">
            <v>2</v>
          </cell>
          <cell r="D25">
            <v>7347</v>
          </cell>
          <cell r="E25">
            <v>8.8127434165016251E-4</v>
          </cell>
          <cell r="F25">
            <v>6553</v>
          </cell>
          <cell r="G25">
            <v>7.8603385883129373E-4</v>
          </cell>
          <cell r="H25">
            <v>7766</v>
          </cell>
          <cell r="I25">
            <v>8.2901832816265454E-4</v>
          </cell>
          <cell r="K25">
            <v>6760</v>
          </cell>
          <cell r="L25">
            <v>7222</v>
          </cell>
        </row>
        <row r="26">
          <cell r="B26" t="str">
            <v>Royal Military College of Canada</v>
          </cell>
          <cell r="C26">
            <v>2</v>
          </cell>
          <cell r="D26">
            <v>12567</v>
          </cell>
          <cell r="E26">
            <v>1.5074145435575871E-3</v>
          </cell>
          <cell r="F26">
            <v>13750</v>
          </cell>
          <cell r="G26">
            <v>1.6493156659438866E-3</v>
          </cell>
          <cell r="H26">
            <v>14383</v>
          </cell>
          <cell r="I26">
            <v>1.5353812276543213E-3</v>
          </cell>
          <cell r="K26">
            <v>13073</v>
          </cell>
          <cell r="L26">
            <v>13567</v>
          </cell>
        </row>
        <row r="27">
          <cell r="B27" t="str">
            <v>Université du Québec en Outaouais</v>
          </cell>
          <cell r="C27">
            <v>2</v>
          </cell>
          <cell r="D27">
            <v>11097</v>
          </cell>
          <cell r="E27">
            <v>1.3310877050894043E-3</v>
          </cell>
          <cell r="F27">
            <v>9411</v>
          </cell>
          <cell r="G27">
            <v>1.1288516168871212E-3</v>
          </cell>
          <cell r="H27">
            <v>11434</v>
          </cell>
          <cell r="I27">
            <v>1.2205763023708203E-3</v>
          </cell>
          <cell r="K27">
            <v>9457</v>
          </cell>
          <cell r="L27">
            <v>10647</v>
          </cell>
        </row>
        <row r="28">
          <cell r="B28" t="str">
            <v>École de technologie supérieure</v>
          </cell>
          <cell r="C28">
            <v>3</v>
          </cell>
          <cell r="D28">
            <v>35734</v>
          </cell>
          <cell r="E28">
            <v>4.2863015277700978E-3</v>
          </cell>
          <cell r="F28">
            <v>35570</v>
          </cell>
          <cell r="G28">
            <v>4.2666296900090214E-3</v>
          </cell>
          <cell r="H28">
            <v>37733</v>
          </cell>
          <cell r="I28">
            <v>4.02798719759998E-3</v>
          </cell>
          <cell r="K28">
            <v>33823</v>
          </cell>
          <cell r="L28">
            <v>36346</v>
          </cell>
        </row>
        <row r="29">
          <cell r="B29" t="str">
            <v>St. Francis Xavier University</v>
          </cell>
          <cell r="C29">
            <v>3</v>
          </cell>
          <cell r="D29">
            <v>7335</v>
          </cell>
          <cell r="E29">
            <v>8.7983493888715695E-4</v>
          </cell>
          <cell r="F29">
            <v>6727</v>
          </cell>
          <cell r="G29">
            <v>8.0690519889487454E-4</v>
          </cell>
          <cell r="H29">
            <v>8031</v>
          </cell>
          <cell r="I29">
            <v>8.5730700405283009E-4</v>
          </cell>
          <cell r="K29">
            <v>7129</v>
          </cell>
          <cell r="L29">
            <v>7364</v>
          </cell>
        </row>
        <row r="30">
          <cell r="B30" t="str">
            <v>Université du Québec à Rimouski</v>
          </cell>
          <cell r="C30">
            <v>3</v>
          </cell>
          <cell r="D30">
            <v>30550</v>
          </cell>
          <cell r="E30">
            <v>3.6644795341516899E-3</v>
          </cell>
          <cell r="F30">
            <v>31204</v>
          </cell>
          <cell r="G30">
            <v>3.7429269847354934E-3</v>
          </cell>
          <cell r="H30">
            <v>35930</v>
          </cell>
          <cell r="I30">
            <v>3.8355174518264457E-3</v>
          </cell>
          <cell r="K30">
            <v>29005</v>
          </cell>
          <cell r="L30">
            <v>32561</v>
          </cell>
        </row>
        <row r="31">
          <cell r="B31" t="str">
            <v>University of the Fraser Valley</v>
          </cell>
          <cell r="C31">
            <v>3</v>
          </cell>
          <cell r="D31">
            <v>3101</v>
          </cell>
          <cell r="E31">
            <v>3.7196566400669032E-4</v>
          </cell>
          <cell r="F31">
            <v>2986</v>
          </cell>
          <cell r="G31">
            <v>3.5817138752788691E-4</v>
          </cell>
          <cell r="H31">
            <v>2154</v>
          </cell>
          <cell r="I31">
            <v>2.2993889761297422E-4</v>
          </cell>
          <cell r="K31">
            <v>2768</v>
          </cell>
          <cell r="L31">
            <v>2747</v>
          </cell>
        </row>
        <row r="32">
          <cell r="B32" t="str">
            <v>University of Prince Edward Island</v>
          </cell>
          <cell r="C32">
            <v>3</v>
          </cell>
          <cell r="D32">
            <v>10744</v>
          </cell>
          <cell r="E32">
            <v>1.2887452738109904E-3</v>
          </cell>
          <cell r="F32">
            <v>10987</v>
          </cell>
          <cell r="G32">
            <v>1.3178931797618533E-3</v>
          </cell>
          <cell r="H32">
            <v>12875</v>
          </cell>
          <cell r="I32">
            <v>1.3744026493811713E-3</v>
          </cell>
          <cell r="K32">
            <v>11031</v>
          </cell>
          <cell r="L32">
            <v>11535</v>
          </cell>
        </row>
        <row r="33">
          <cell r="B33" t="str">
            <v>Université du Québec à Chicoutimi</v>
          </cell>
          <cell r="C33">
            <v>3</v>
          </cell>
          <cell r="D33">
            <v>25257</v>
          </cell>
          <cell r="E33">
            <v>3.0295829654359814E-3</v>
          </cell>
          <cell r="F33">
            <v>26745</v>
          </cell>
          <cell r="G33">
            <v>3.2080689080486724E-3</v>
          </cell>
          <cell r="H33">
            <v>29054</v>
          </cell>
          <cell r="I33">
            <v>3.1015063747666448E-3</v>
          </cell>
          <cell r="K33">
            <v>24877</v>
          </cell>
          <cell r="L33">
            <v>27019</v>
          </cell>
        </row>
        <row r="34">
          <cell r="B34" t="str">
            <v>Université de Moncton</v>
          </cell>
          <cell r="C34">
            <v>4</v>
          </cell>
          <cell r="D34">
            <v>12945</v>
          </cell>
          <cell r="E34">
            <v>1.5527557305922627E-3</v>
          </cell>
          <cell r="F34">
            <v>12911</v>
          </cell>
          <cell r="G34">
            <v>1.5486774227637468E-3</v>
          </cell>
          <cell r="H34">
            <v>11659</v>
          </cell>
          <cell r="I34">
            <v>1.2445949894473846E-3</v>
          </cell>
          <cell r="K34">
            <v>12347</v>
          </cell>
          <cell r="L34">
            <v>12505</v>
          </cell>
        </row>
        <row r="35">
          <cell r="B35" t="str">
            <v>University of Ontario Institute of Technology</v>
          </cell>
          <cell r="C35">
            <v>2</v>
          </cell>
          <cell r="D35">
            <v>16373</v>
          </cell>
          <cell r="E35">
            <v>1.963945119890855E-3</v>
          </cell>
          <cell r="F35">
            <v>17638</v>
          </cell>
          <cell r="G35">
            <v>2.1156821611576925E-3</v>
          </cell>
          <cell r="H35">
            <v>19029</v>
          </cell>
          <cell r="I35">
            <v>2.0313404283552861E-3</v>
          </cell>
          <cell r="K35">
            <v>15306</v>
          </cell>
          <cell r="L35">
            <v>17680</v>
          </cell>
        </row>
        <row r="36">
          <cell r="B36" t="str">
            <v>Capilano University</v>
          </cell>
          <cell r="C36">
            <v>4</v>
          </cell>
          <cell r="D36">
            <v>50</v>
          </cell>
          <cell r="E36">
            <v>5.9975115125232241E-6</v>
          </cell>
          <cell r="F36">
            <v>67</v>
          </cell>
          <cell r="G36">
            <v>8.0366654267811196E-6</v>
          </cell>
          <cell r="H36">
            <v>75.040000000000006</v>
          </cell>
          <cell r="I36">
            <v>8.0104990143349988E-6</v>
          </cell>
          <cell r="K36">
            <v>56</v>
          </cell>
          <cell r="L36">
            <v>64</v>
          </cell>
        </row>
        <row r="37">
          <cell r="B37" t="str">
            <v>Vancouver Island University</v>
          </cell>
          <cell r="C37">
            <v>4</v>
          </cell>
          <cell r="D37">
            <v>1940</v>
          </cell>
          <cell r="E37">
            <v>2.3270344668590109E-4</v>
          </cell>
          <cell r="F37">
            <v>2284</v>
          </cell>
          <cell r="G37">
            <v>2.7396632589206084E-4</v>
          </cell>
          <cell r="H37">
            <v>4071</v>
          </cell>
          <cell r="I37">
            <v>4.3457811150530084E-4</v>
          </cell>
          <cell r="K37">
            <v>1846</v>
          </cell>
          <cell r="L37">
            <v>2765</v>
          </cell>
        </row>
        <row r="38">
          <cell r="B38" t="str">
            <v>Saint Mary's University</v>
          </cell>
          <cell r="C38">
            <v>3</v>
          </cell>
          <cell r="D38">
            <v>10041</v>
          </cell>
          <cell r="E38">
            <v>1.2044202619449138E-3</v>
          </cell>
          <cell r="F38">
            <v>10103</v>
          </cell>
          <cell r="G38">
            <v>1.2118571762204425E-3</v>
          </cell>
          <cell r="H38">
            <v>12340</v>
          </cell>
          <cell r="I38">
            <v>1.3172915489991189E-3</v>
          </cell>
          <cell r="K38">
            <v>9549</v>
          </cell>
          <cell r="L38">
            <v>10828</v>
          </cell>
        </row>
        <row r="39">
          <cell r="B39" t="str">
            <v>Institut national de la recherche scientifique</v>
          </cell>
          <cell r="C39">
            <v>3</v>
          </cell>
          <cell r="D39">
            <v>71889</v>
          </cell>
          <cell r="E39">
            <v>8.6231021024756414E-3</v>
          </cell>
          <cell r="F39">
            <v>66280</v>
          </cell>
          <cell r="G39">
            <v>7.9503012610007851E-3</v>
          </cell>
          <cell r="H39">
            <v>69829</v>
          </cell>
          <cell r="I39">
            <v>7.4542262216417722E-3</v>
          </cell>
          <cell r="K39">
            <v>67396</v>
          </cell>
          <cell r="L39">
            <v>69333</v>
          </cell>
        </row>
        <row r="40">
          <cell r="B40" t="str">
            <v>Thompson Rivers University</v>
          </cell>
          <cell r="C40">
            <v>3</v>
          </cell>
          <cell r="D40">
            <v>4700</v>
          </cell>
          <cell r="E40">
            <v>5.6376608217718308E-4</v>
          </cell>
          <cell r="F40">
            <v>5027</v>
          </cell>
          <cell r="G40">
            <v>6.0298980746908493E-4</v>
          </cell>
          <cell r="H40">
            <v>6571</v>
          </cell>
          <cell r="I40">
            <v>7.0145241235601379E-4</v>
          </cell>
          <cell r="K40">
            <v>4527</v>
          </cell>
          <cell r="L40">
            <v>5433</v>
          </cell>
        </row>
        <row r="41">
          <cell r="B41" t="str">
            <v>Trent University</v>
          </cell>
          <cell r="C41">
            <v>4</v>
          </cell>
          <cell r="D41">
            <v>11555</v>
          </cell>
          <cell r="E41">
            <v>1.3860249105441171E-3</v>
          </cell>
          <cell r="F41">
            <v>13532</v>
          </cell>
          <cell r="G41">
            <v>1.6231665157492854E-3</v>
          </cell>
          <cell r="H41">
            <v>13838</v>
          </cell>
          <cell r="I41">
            <v>1.4772026300688659E-3</v>
          </cell>
          <cell r="K41">
            <v>12172</v>
          </cell>
          <cell r="L41">
            <v>12975</v>
          </cell>
        </row>
        <row r="42">
          <cell r="B42" t="str">
            <v>Kwantlen Polytechnic University</v>
          </cell>
          <cell r="C42">
            <v>5</v>
          </cell>
          <cell r="D42">
            <v>1801</v>
          </cell>
          <cell r="E42">
            <v>2.1603036468108652E-4</v>
          </cell>
          <cell r="F42">
            <v>2253</v>
          </cell>
          <cell r="G42">
            <v>2.7024786875429646E-4</v>
          </cell>
          <cell r="H42">
            <v>1995</v>
          </cell>
          <cell r="I42">
            <v>2.129656920788689E-4</v>
          </cell>
          <cell r="K42">
            <v>1921</v>
          </cell>
          <cell r="L42">
            <v>2016</v>
          </cell>
        </row>
        <row r="43">
          <cell r="B43" t="str">
            <v>HEC Montréal</v>
          </cell>
          <cell r="C43">
            <v>3</v>
          </cell>
          <cell r="D43">
            <v>32107</v>
          </cell>
          <cell r="E43">
            <v>3.851242042651663E-3</v>
          </cell>
          <cell r="F43">
            <v>25835</v>
          </cell>
          <cell r="G43">
            <v>3.0989141985207497E-3</v>
          </cell>
          <cell r="H43">
            <v>44766</v>
          </cell>
          <cell r="I43">
            <v>4.778757980753205E-3</v>
          </cell>
          <cell r="K43">
            <v>27816</v>
          </cell>
          <cell r="L43">
            <v>34236</v>
          </cell>
        </row>
        <row r="44">
          <cell r="B44" t="str">
            <v>Athabasca University</v>
          </cell>
          <cell r="C44">
            <v>3</v>
          </cell>
          <cell r="D44">
            <v>2951</v>
          </cell>
          <cell r="E44">
            <v>3.5397312946912069E-4</v>
          </cell>
          <cell r="F44">
            <v>1325</v>
          </cell>
          <cell r="G44">
            <v>1.5893405508186543E-4</v>
          </cell>
          <cell r="H44">
            <v>3563</v>
          </cell>
          <cell r="I44">
            <v>3.8034925357243598E-4</v>
          </cell>
          <cell r="K44">
            <v>2248</v>
          </cell>
          <cell r="L44">
            <v>2613</v>
          </cell>
        </row>
        <row r="45">
          <cell r="B45" t="str">
            <v>University of Winnipeg</v>
          </cell>
          <cell r="C45">
            <v>3</v>
          </cell>
          <cell r="D45">
            <v>12344</v>
          </cell>
          <cell r="E45">
            <v>1.4806656422117336E-3</v>
          </cell>
          <cell r="F45">
            <v>13169</v>
          </cell>
          <cell r="G45">
            <v>1.5796245821683666E-3</v>
          </cell>
          <cell r="H45">
            <v>15419</v>
          </cell>
          <cell r="I45">
            <v>1.6459739379268569E-3</v>
          </cell>
          <cell r="K45">
            <v>11644</v>
          </cell>
          <cell r="L45">
            <v>13644</v>
          </cell>
        </row>
        <row r="46">
          <cell r="B46" t="str">
            <v>Lakehead University</v>
          </cell>
          <cell r="C46">
            <v>4</v>
          </cell>
          <cell r="D46">
            <v>21700</v>
          </cell>
          <cell r="E46">
            <v>2.602919996435079E-3</v>
          </cell>
          <cell r="F46">
            <v>21138</v>
          </cell>
          <cell r="G46">
            <v>2.5355079670343183E-3</v>
          </cell>
          <cell r="H46">
            <v>23370</v>
          </cell>
          <cell r="I46">
            <v>2.4947409643524643E-3</v>
          </cell>
          <cell r="K46">
            <v>21854</v>
          </cell>
          <cell r="L46">
            <v>22069</v>
          </cell>
        </row>
        <row r="47">
          <cell r="B47" t="str">
            <v>Laurentian University</v>
          </cell>
          <cell r="C47">
            <v>4</v>
          </cell>
          <cell r="D47">
            <v>38280</v>
          </cell>
          <cell r="E47">
            <v>4.5916948139877803E-3</v>
          </cell>
          <cell r="F47">
            <v>36696</v>
          </cell>
          <cell r="G47">
            <v>4.4016936492710448E-3</v>
          </cell>
          <cell r="H47">
            <v>25238</v>
          </cell>
          <cell r="I47">
            <v>2.6941494419481168E-3</v>
          </cell>
          <cell r="K47">
            <v>39246</v>
          </cell>
          <cell r="L47">
            <v>33405</v>
          </cell>
        </row>
        <row r="48">
          <cell r="B48" t="str">
            <v>Mount Royal University</v>
          </cell>
          <cell r="C48">
            <v>5</v>
          </cell>
          <cell r="D48">
            <v>4470</v>
          </cell>
          <cell r="E48">
            <v>5.3617752921957624E-4</v>
          </cell>
          <cell r="F48">
            <v>4750</v>
          </cell>
          <cell r="G48">
            <v>5.6976359368970627E-4</v>
          </cell>
          <cell r="H48">
            <v>5580</v>
          </cell>
          <cell r="I48">
            <v>5.9566343949879117E-4</v>
          </cell>
          <cell r="K48">
            <v>4128</v>
          </cell>
          <cell r="L48">
            <v>4933</v>
          </cell>
        </row>
        <row r="49">
          <cell r="B49" t="str">
            <v>MacEwan University</v>
          </cell>
          <cell r="C49">
            <v>5</v>
          </cell>
          <cell r="D49">
            <v>1344</v>
          </cell>
          <cell r="E49">
            <v>1.6121310945662427E-4</v>
          </cell>
          <cell r="F49">
            <v>1788</v>
          </cell>
          <cell r="G49">
            <v>2.1447101168783049E-4</v>
          </cell>
          <cell r="H49">
            <v>2714</v>
          </cell>
          <cell r="I49">
            <v>2.8971874100353393E-4</v>
          </cell>
          <cell r="K49">
            <v>1381</v>
          </cell>
          <cell r="L49">
            <v>1949</v>
          </cell>
        </row>
        <row r="50">
          <cell r="B50" t="str">
            <v>École Polytechnique de Montréal</v>
          </cell>
          <cell r="C50">
            <v>4</v>
          </cell>
          <cell r="D50">
            <v>97031</v>
          </cell>
          <cell r="E50">
            <v>1.1638890791432819E-2</v>
          </cell>
          <cell r="F50">
            <v>106436</v>
          </cell>
          <cell r="G50">
            <v>1.2767022706938438E-2</v>
          </cell>
          <cell r="H50">
            <v>114617</v>
          </cell>
          <cell r="I50">
            <v>1.2235332696242463E-2</v>
          </cell>
          <cell r="K50">
            <v>94963</v>
          </cell>
          <cell r="L50">
            <v>106028</v>
          </cell>
        </row>
        <row r="51">
          <cell r="B51" t="str">
            <v>Université du Québec à Trois-Rivières</v>
          </cell>
          <cell r="C51">
            <v>4</v>
          </cell>
          <cell r="D51">
            <v>29298</v>
          </cell>
          <cell r="E51">
            <v>3.5143018458781081E-3</v>
          </cell>
          <cell r="F51">
            <v>33297</v>
          </cell>
          <cell r="G51">
            <v>3.9939828166497158E-3</v>
          </cell>
          <cell r="H51">
            <v>44077</v>
          </cell>
          <cell r="I51">
            <v>4.7052074234387488E-3</v>
          </cell>
          <cell r="K51">
            <v>27951</v>
          </cell>
          <cell r="L51">
            <v>35557</v>
          </cell>
        </row>
        <row r="52">
          <cell r="B52" t="str">
            <v>University of Lethbridge</v>
          </cell>
          <cell r="C52">
            <v>4</v>
          </cell>
          <cell r="D52">
            <v>15782</v>
          </cell>
          <cell r="E52">
            <v>1.8930545338128304E-3</v>
          </cell>
          <cell r="F52">
            <v>17911</v>
          </cell>
          <cell r="G52">
            <v>2.1484285740160695E-3</v>
          </cell>
          <cell r="H52">
            <v>18184</v>
          </cell>
          <cell r="I52">
            <v>1.9411369146677452E-3</v>
          </cell>
          <cell r="K52">
            <v>16286</v>
          </cell>
          <cell r="L52">
            <v>17292</v>
          </cell>
        </row>
        <row r="53">
          <cell r="B53" t="str">
            <v>University of Regina</v>
          </cell>
          <cell r="C53">
            <v>4</v>
          </cell>
          <cell r="D53">
            <v>24357</v>
          </cell>
          <cell r="E53">
            <v>2.9216277582105633E-3</v>
          </cell>
          <cell r="F53">
            <v>27898</v>
          </cell>
          <cell r="G53">
            <v>3.3463715235274578E-3</v>
          </cell>
          <cell r="H53">
            <v>31203</v>
          </cell>
          <cell r="I53">
            <v>3.3309115237779175E-3</v>
          </cell>
          <cell r="K53">
            <v>23727</v>
          </cell>
          <cell r="L53">
            <v>27819</v>
          </cell>
        </row>
        <row r="54">
          <cell r="B54" t="str">
            <v>Wilfrid Laurier University</v>
          </cell>
          <cell r="C54">
            <v>5</v>
          </cell>
          <cell r="D54">
            <v>18160</v>
          </cell>
          <cell r="E54">
            <v>2.1782961813484351E-3</v>
          </cell>
          <cell r="F54">
            <v>16926</v>
          </cell>
          <cell r="G54">
            <v>2.0302775972193617E-3</v>
          </cell>
          <cell r="H54">
            <v>20813</v>
          </cell>
          <cell r="I54">
            <v>2.221781929442355E-3</v>
          </cell>
          <cell r="K54">
            <v>17988</v>
          </cell>
          <cell r="L54">
            <v>18633</v>
          </cell>
        </row>
        <row r="55">
          <cell r="B55" t="str">
            <v>University of Windsor</v>
          </cell>
          <cell r="C55">
            <v>5</v>
          </cell>
          <cell r="D55">
            <v>30067</v>
          </cell>
          <cell r="E55">
            <v>3.6065435729407155E-3</v>
          </cell>
          <cell r="F55">
            <v>34469</v>
          </cell>
          <cell r="G55">
            <v>4.1345644865032598E-3</v>
          </cell>
          <cell r="H55">
            <v>37069</v>
          </cell>
          <cell r="I55">
            <v>3.95710538329403E-3</v>
          </cell>
          <cell r="K55">
            <v>30914</v>
          </cell>
          <cell r="L55">
            <v>33868</v>
          </cell>
        </row>
        <row r="56">
          <cell r="B56" t="str">
            <v>Brock University</v>
          </cell>
          <cell r="C56">
            <v>5</v>
          </cell>
          <cell r="D56">
            <v>16636</v>
          </cell>
          <cell r="E56">
            <v>1.9954920304467269E-3</v>
          </cell>
          <cell r="F56">
            <v>15592</v>
          </cell>
          <cell r="G56">
            <v>1.8702639900652421E-3</v>
          </cell>
          <cell r="H56">
            <v>16561</v>
          </cell>
          <cell r="I56">
            <v>1.7678821185554625E-3</v>
          </cell>
          <cell r="K56">
            <v>15988</v>
          </cell>
          <cell r="L56">
            <v>16263</v>
          </cell>
        </row>
        <row r="57">
          <cell r="B57" t="str">
            <v>University of New Brunswick</v>
          </cell>
          <cell r="C57">
            <v>5</v>
          </cell>
          <cell r="D57">
            <v>49258</v>
          </cell>
          <cell r="E57">
            <v>5.9085084416773794E-3</v>
          </cell>
          <cell r="F57">
            <v>51606</v>
          </cell>
          <cell r="G57">
            <v>6.19015158230547E-3</v>
          </cell>
          <cell r="H57">
            <v>57044</v>
          </cell>
          <cell r="I57">
            <v>6.0894310470912261E-3</v>
          </cell>
          <cell r="K57">
            <v>46703</v>
          </cell>
          <cell r="L57">
            <v>52636</v>
          </cell>
        </row>
        <row r="58">
          <cell r="B58" t="str">
            <v>Carleton University</v>
          </cell>
          <cell r="C58">
            <v>5</v>
          </cell>
          <cell r="D58">
            <v>81760</v>
          </cell>
          <cell r="E58">
            <v>9.8071308252779751E-3</v>
          </cell>
          <cell r="F58">
            <v>86468</v>
          </cell>
          <cell r="G58">
            <v>1.0371856509297162E-2</v>
          </cell>
          <cell r="H58">
            <v>97431</v>
          </cell>
          <cell r="I58">
            <v>1.0400732002474322E-2</v>
          </cell>
          <cell r="K58">
            <v>79509</v>
          </cell>
          <cell r="L58">
            <v>88553</v>
          </cell>
        </row>
        <row r="59">
          <cell r="B59" t="str">
            <v>Memorial University of Newfoundland</v>
          </cell>
          <cell r="C59">
            <v>5</v>
          </cell>
          <cell r="D59">
            <v>160636</v>
          </cell>
          <cell r="E59">
            <v>1.9268325186513613E-2</v>
          </cell>
          <cell r="F59">
            <v>162922</v>
          </cell>
          <cell r="G59">
            <v>1.9542531412866174E-2</v>
          </cell>
          <cell r="H59">
            <v>176069</v>
          </cell>
          <cell r="I59">
            <v>1.8795316510593667E-2</v>
          </cell>
          <cell r="K59">
            <v>146785</v>
          </cell>
          <cell r="L59">
            <v>166542</v>
          </cell>
        </row>
        <row r="60">
          <cell r="B60" t="str">
            <v>Simon Fraser University</v>
          </cell>
          <cell r="C60">
            <v>5</v>
          </cell>
          <cell r="D60">
            <v>160988</v>
          </cell>
          <cell r="E60">
            <v>1.9310547667561774E-2</v>
          </cell>
          <cell r="F60">
            <v>167256</v>
          </cell>
          <cell r="G60">
            <v>2.0062395710771688E-2</v>
          </cell>
          <cell r="H60">
            <v>171611</v>
          </cell>
          <cell r="I60">
            <v>1.8319426257316675E-2</v>
          </cell>
          <cell r="K60">
            <v>156947</v>
          </cell>
          <cell r="L60">
            <v>166618</v>
          </cell>
        </row>
        <row r="61">
          <cell r="B61" t="str">
            <v>University of Victoria</v>
          </cell>
          <cell r="C61">
            <v>5</v>
          </cell>
          <cell r="D61">
            <v>114083</v>
          </cell>
          <cell r="E61">
            <v>1.3684282117663739E-2</v>
          </cell>
          <cell r="F61">
            <v>124972</v>
          </cell>
          <cell r="G61">
            <v>1.4990420174861047E-2</v>
          </cell>
          <cell r="H61">
            <v>123708</v>
          </cell>
          <cell r="I61">
            <v>1.3205794403855995E-2</v>
          </cell>
          <cell r="K61">
            <v>119218</v>
          </cell>
          <cell r="L61">
            <v>120921</v>
          </cell>
        </row>
        <row r="62">
          <cell r="B62" t="str">
            <v>Toronto Metropolitan University</v>
          </cell>
          <cell r="C62">
            <v>5</v>
          </cell>
          <cell r="D62">
            <v>79574</v>
          </cell>
          <cell r="E62">
            <v>9.5449196219504606E-3</v>
          </cell>
          <cell r="F62">
            <v>105605</v>
          </cell>
          <cell r="G62">
            <v>1.2667344065600302E-2</v>
          </cell>
          <cell r="H62">
            <v>102357</v>
          </cell>
          <cell r="I62">
            <v>1.0926581124870568E-2</v>
          </cell>
          <cell r="K62">
            <v>77948</v>
          </cell>
          <cell r="L62">
            <v>95845</v>
          </cell>
        </row>
        <row r="63">
          <cell r="B63" t="str">
            <v>Concordia University</v>
          </cell>
          <cell r="C63">
            <v>5</v>
          </cell>
          <cell r="D63">
            <v>61899</v>
          </cell>
          <cell r="E63">
            <v>7.4247993022735007E-3</v>
          </cell>
          <cell r="F63">
            <v>60536</v>
          </cell>
          <cell r="G63">
            <v>7.2613071384421178E-3</v>
          </cell>
          <cell r="H63">
            <v>75782</v>
          </cell>
          <cell r="I63">
            <v>8.0897073068274903E-3</v>
          </cell>
          <cell r="K63">
            <v>59478</v>
          </cell>
          <cell r="L63">
            <v>66072</v>
          </cell>
        </row>
        <row r="64">
          <cell r="B64" t="str">
            <v>Université de Sherbrooke</v>
          </cell>
          <cell r="C64">
            <v>5</v>
          </cell>
          <cell r="D64">
            <v>169319</v>
          </cell>
          <cell r="E64">
            <v>2.0309853035778393E-2</v>
          </cell>
          <cell r="F64">
            <v>205176</v>
          </cell>
          <cell r="G64">
            <v>2.4610908441869299E-2</v>
          </cell>
          <cell r="H64">
            <v>207332</v>
          </cell>
          <cell r="I64">
            <v>2.2132633017592003E-2</v>
          </cell>
          <cell r="K64">
            <v>178248</v>
          </cell>
          <cell r="L64">
            <v>193942</v>
          </cell>
        </row>
        <row r="65">
          <cell r="B65" t="str">
            <v>Université du Québec à Montréal</v>
          </cell>
          <cell r="C65">
            <v>6</v>
          </cell>
          <cell r="D65">
            <v>76485</v>
          </cell>
          <cell r="E65">
            <v>9.1743933607067764E-3</v>
          </cell>
          <cell r="F65">
            <v>83567</v>
          </cell>
          <cell r="G65">
            <v>1.0023880891340564E-2</v>
          </cell>
          <cell r="H65">
            <v>88212</v>
          </cell>
          <cell r="I65">
            <v>9.4166063306572335E-3</v>
          </cell>
          <cell r="K65">
            <v>77000</v>
          </cell>
          <cell r="L65">
            <v>82755</v>
          </cell>
        </row>
        <row r="66">
          <cell r="B66" t="str">
            <v>Dalhousie University</v>
          </cell>
          <cell r="C66">
            <v>5</v>
          </cell>
          <cell r="D66">
            <v>151214</v>
          </cell>
          <cell r="E66">
            <v>1.8138154117093734E-2</v>
          </cell>
          <cell r="F66">
            <v>166295</v>
          </cell>
          <cell r="G66">
            <v>1.994712353950099E-2</v>
          </cell>
          <cell r="H66">
            <v>183606</v>
          </cell>
          <cell r="I66">
            <v>1.9599889152798398E-2</v>
          </cell>
          <cell r="K66">
            <v>152894</v>
          </cell>
          <cell r="L66">
            <v>167038</v>
          </cell>
        </row>
        <row r="67">
          <cell r="B67" t="str">
            <v>Queen's University</v>
          </cell>
          <cell r="C67">
            <v>6</v>
          </cell>
          <cell r="D67">
            <v>235231</v>
          </cell>
          <cell r="E67">
            <v>2.8216012612047009E-2</v>
          </cell>
          <cell r="F67">
            <v>228092</v>
          </cell>
          <cell r="G67">
            <v>2.7359687918288942E-2</v>
          </cell>
          <cell r="H67">
            <v>227337</v>
          </cell>
          <cell r="I67">
            <v>2.4268161172999406E-2</v>
          </cell>
          <cell r="K67">
            <v>213084</v>
          </cell>
          <cell r="L67">
            <v>230220</v>
          </cell>
        </row>
        <row r="68">
          <cell r="B68" t="str">
            <v>University of Guelph</v>
          </cell>
          <cell r="C68">
            <v>6</v>
          </cell>
          <cell r="D68">
            <v>164591</v>
          </cell>
          <cell r="E68">
            <v>1.9742728347154199E-2</v>
          </cell>
          <cell r="F68">
            <v>164356</v>
          </cell>
          <cell r="G68">
            <v>1.9714540043045341E-2</v>
          </cell>
          <cell r="H68">
            <v>182768</v>
          </cell>
          <cell r="I68">
            <v>1.9510432887153237E-2</v>
          </cell>
          <cell r="K68">
            <v>159592</v>
          </cell>
          <cell r="L68">
            <v>170572</v>
          </cell>
        </row>
        <row r="69">
          <cell r="B69" t="str">
            <v>University of Saskatchewan</v>
          </cell>
          <cell r="C69">
            <v>5</v>
          </cell>
          <cell r="D69">
            <v>243531</v>
          </cell>
          <cell r="E69">
            <v>2.9211599523125863E-2</v>
          </cell>
          <cell r="F69">
            <v>223328</v>
          </cell>
          <cell r="G69">
            <v>2.678824502137573E-2</v>
          </cell>
          <cell r="H69">
            <v>285434</v>
          </cell>
          <cell r="I69">
            <v>3.0469999675608952E-2</v>
          </cell>
          <cell r="K69">
            <v>213972</v>
          </cell>
          <cell r="L69">
            <v>250764</v>
          </cell>
        </row>
        <row r="70">
          <cell r="B70" t="str">
            <v>University of Waterloo</v>
          </cell>
          <cell r="C70">
            <v>6</v>
          </cell>
          <cell r="D70">
            <v>240726</v>
          </cell>
          <cell r="E70">
            <v>2.8875139127273311E-2</v>
          </cell>
          <cell r="F70">
            <v>211213</v>
          </cell>
          <cell r="G70">
            <v>2.5335047981891352E-2</v>
          </cell>
          <cell r="H70">
            <v>221029</v>
          </cell>
          <cell r="I70">
            <v>2.3594783937092887E-2</v>
          </cell>
          <cell r="K70">
            <v>221529</v>
          </cell>
          <cell r="L70">
            <v>224323</v>
          </cell>
        </row>
        <row r="71">
          <cell r="B71" t="str">
            <v>University of Manitoba</v>
          </cell>
          <cell r="C71">
            <v>6</v>
          </cell>
          <cell r="D71">
            <v>160838</v>
          </cell>
          <cell r="E71">
            <v>1.9292555133024206E-2</v>
          </cell>
          <cell r="F71">
            <v>193138</v>
          </cell>
          <cell r="G71">
            <v>2.316694757011421E-2</v>
          </cell>
          <cell r="H71">
            <v>231904</v>
          </cell>
          <cell r="I71">
            <v>2.4755687145793487E-2</v>
          </cell>
          <cell r="K71">
            <v>188757</v>
          </cell>
          <cell r="L71">
            <v>195293</v>
          </cell>
        </row>
        <row r="72">
          <cell r="B72" t="str">
            <v>York University</v>
          </cell>
          <cell r="C72">
            <v>6</v>
          </cell>
          <cell r="D72">
            <v>100304</v>
          </cell>
          <cell r="E72">
            <v>1.2031487895042589E-2</v>
          </cell>
          <cell r="F72">
            <v>100416</v>
          </cell>
          <cell r="G72">
            <v>1.2044922320830641E-2</v>
          </cell>
          <cell r="H72">
            <v>105541</v>
          </cell>
          <cell r="I72">
            <v>1.1266472234434036E-2</v>
          </cell>
          <cell r="K72">
            <v>101963</v>
          </cell>
          <cell r="L72">
            <v>102087</v>
          </cell>
        </row>
        <row r="73">
          <cell r="B73" t="str">
            <v>Western University</v>
          </cell>
          <cell r="C73">
            <v>7</v>
          </cell>
          <cell r="D73">
            <v>245700</v>
          </cell>
          <cell r="E73">
            <v>2.9471771572539121E-2</v>
          </cell>
          <cell r="F73">
            <v>229927</v>
          </cell>
          <cell r="G73">
            <v>2.7579796590798546E-2</v>
          </cell>
          <cell r="H73">
            <v>263986</v>
          </cell>
          <cell r="I73">
            <v>2.8180431673750516E-2</v>
          </cell>
          <cell r="K73">
            <v>245456</v>
          </cell>
          <cell r="L73">
            <v>246538</v>
          </cell>
        </row>
        <row r="74">
          <cell r="B74" t="str">
            <v>McMaster University</v>
          </cell>
          <cell r="C74">
            <v>7</v>
          </cell>
          <cell r="D74">
            <v>371559</v>
          </cell>
          <cell r="E74">
            <v>4.4568587601632334E-2</v>
          </cell>
          <cell r="F74">
            <v>353530</v>
          </cell>
          <cell r="G74">
            <v>4.2406004900446707E-2</v>
          </cell>
          <cell r="H74">
            <v>374609</v>
          </cell>
          <cell r="I74">
            <v>3.9989405986953878E-2</v>
          </cell>
          <cell r="K74">
            <v>372221</v>
          </cell>
          <cell r="L74">
            <v>366566</v>
          </cell>
        </row>
        <row r="75">
          <cell r="B75" t="str">
            <v>University of Ottawa</v>
          </cell>
          <cell r="C75">
            <v>7</v>
          </cell>
          <cell r="D75">
            <v>346406</v>
          </cell>
          <cell r="E75">
            <v>4.1551479460142399E-2</v>
          </cell>
          <cell r="F75">
            <v>383063</v>
          </cell>
          <cell r="G75">
            <v>4.5948495050433677E-2</v>
          </cell>
          <cell r="H75">
            <v>432676</v>
          </cell>
          <cell r="I75">
            <v>4.6188041997953219E-2</v>
          </cell>
          <cell r="K75">
            <v>348026</v>
          </cell>
          <cell r="L75">
            <v>387382</v>
          </cell>
        </row>
        <row r="76">
          <cell r="B76" t="str">
            <v>University of Calgary</v>
          </cell>
          <cell r="C76">
            <v>7</v>
          </cell>
          <cell r="D76">
            <v>487805</v>
          </cell>
          <cell r="E76">
            <v>5.8512322067327822E-2</v>
          </cell>
          <cell r="F76">
            <v>457296</v>
          </cell>
          <cell r="G76">
            <v>5.4852760492616406E-2</v>
          </cell>
          <cell r="H76">
            <v>504480</v>
          </cell>
          <cell r="I76">
            <v>5.3853098917267056E-2</v>
          </cell>
          <cell r="K76">
            <v>455621</v>
          </cell>
          <cell r="L76">
            <v>483194</v>
          </cell>
        </row>
        <row r="77">
          <cell r="B77" t="str">
            <v>Université Laval</v>
          </cell>
          <cell r="C77">
            <v>7</v>
          </cell>
          <cell r="D77">
            <v>401441</v>
          </cell>
          <cell r="E77">
            <v>4.8152940381976712E-2</v>
          </cell>
          <cell r="F77">
            <v>426628</v>
          </cell>
          <cell r="G77">
            <v>5.1174126831295158E-2</v>
          </cell>
          <cell r="H77">
            <v>515077</v>
          </cell>
          <cell r="I77">
            <v>5.4984325703713054E-2</v>
          </cell>
          <cell r="K77">
            <v>410637</v>
          </cell>
          <cell r="L77">
            <v>447715</v>
          </cell>
        </row>
        <row r="78">
          <cell r="B78" t="str">
            <v>Université de Montréal</v>
          </cell>
          <cell r="C78">
            <v>8</v>
          </cell>
          <cell r="D78">
            <v>468030</v>
          </cell>
          <cell r="E78">
            <v>5.614030626412489E-2</v>
          </cell>
          <cell r="F78">
            <v>481203</v>
          </cell>
          <cell r="G78">
            <v>5.7720410647214261E-2</v>
          </cell>
          <cell r="H78">
            <v>522986</v>
          </cell>
          <cell r="I78">
            <v>5.5828609241884375E-2</v>
          </cell>
          <cell r="K78">
            <v>469790</v>
          </cell>
          <cell r="L78">
            <v>490740</v>
          </cell>
        </row>
        <row r="79">
          <cell r="B79" t="str">
            <v>McGill University</v>
          </cell>
          <cell r="C79">
            <v>8</v>
          </cell>
          <cell r="D79">
            <v>606489</v>
          </cell>
          <cell r="E79">
            <v>7.2748495194373944E-2</v>
          </cell>
          <cell r="F79">
            <v>628642</v>
          </cell>
          <cell r="G79">
            <v>7.5405752645112484E-2</v>
          </cell>
          <cell r="H79">
            <v>687413</v>
          </cell>
          <cell r="I79">
            <v>7.3381145508276444E-2</v>
          </cell>
          <cell r="K79">
            <v>600576</v>
          </cell>
          <cell r="L79">
            <v>640848</v>
          </cell>
        </row>
        <row r="80">
          <cell r="B80" t="str">
            <v>University of Alberta</v>
          </cell>
          <cell r="C80">
            <v>8</v>
          </cell>
          <cell r="D80">
            <v>506299</v>
          </cell>
          <cell r="E80">
            <v>6.0730681625579916E-2</v>
          </cell>
          <cell r="F80">
            <v>446013</v>
          </cell>
          <cell r="G80">
            <v>5.3499362044700412E-2</v>
          </cell>
          <cell r="H80">
            <v>554133</v>
          </cell>
          <cell r="I80">
            <v>5.9153542781323232E-2</v>
          </cell>
          <cell r="K80">
            <v>482045</v>
          </cell>
          <cell r="L80">
            <v>502148</v>
          </cell>
        </row>
        <row r="81">
          <cell r="B81" t="str">
            <v>University of British Columbia</v>
          </cell>
          <cell r="C81">
            <v>8</v>
          </cell>
          <cell r="D81">
            <v>624465</v>
          </cell>
          <cell r="E81">
            <v>7.4904720533356298E-2</v>
          </cell>
          <cell r="F81">
            <v>652637</v>
          </cell>
          <cell r="G81">
            <v>7.8283958419972391E-2</v>
          </cell>
          <cell r="H81">
            <v>726838</v>
          </cell>
          <cell r="I81">
            <v>7.7589753232692182E-2</v>
          </cell>
          <cell r="K81">
            <v>631709</v>
          </cell>
          <cell r="L81">
            <v>667980</v>
          </cell>
        </row>
        <row r="82">
          <cell r="B82" t="str">
            <v>University of Toronto</v>
          </cell>
          <cell r="C82">
            <v>8</v>
          </cell>
          <cell r="D82">
            <v>1089287</v>
          </cell>
          <cell r="E82">
            <v>0.13066022645883771</v>
          </cell>
          <cell r="F82">
            <v>1234272</v>
          </cell>
          <cell r="G82">
            <v>0.14805121059170129</v>
          </cell>
          <cell r="H82">
            <v>1461571</v>
          </cell>
          <cell r="I82">
            <v>0.1560222955074709</v>
          </cell>
          <cell r="K82">
            <v>1144790</v>
          </cell>
          <cell r="L82">
            <v>1261710</v>
          </cell>
        </row>
      </sheetData>
      <sheetData sheetId="2">
        <row r="3">
          <cell r="A3" t="str">
            <v>Memorial University of Newfoundland</v>
          </cell>
          <cell r="T3">
            <v>16699.928571428572</v>
          </cell>
        </row>
        <row r="4">
          <cell r="A4" t="str">
            <v>University of Prince Edward Island</v>
          </cell>
          <cell r="T4">
            <v>4991.1428571428569</v>
          </cell>
        </row>
        <row r="5">
          <cell r="A5" t="str">
            <v>Acadia University</v>
          </cell>
          <cell r="T5">
            <v>3976.4285714285716</v>
          </cell>
        </row>
        <row r="6">
          <cell r="A6" t="str">
            <v>Université Sainte-Anne</v>
          </cell>
          <cell r="T6">
            <v>504.64285714285711</v>
          </cell>
        </row>
        <row r="7">
          <cell r="A7" t="str">
            <v>Dalhousie University</v>
          </cell>
          <cell r="T7">
            <v>18945</v>
          </cell>
        </row>
        <row r="8">
          <cell r="A8" t="str">
            <v>Mount Saint Vincent University</v>
          </cell>
          <cell r="T8">
            <v>3061.0714285714284</v>
          </cell>
        </row>
        <row r="9">
          <cell r="A9" t="str">
            <v>NSCAD University</v>
          </cell>
          <cell r="T9">
            <v>718.78571428571422</v>
          </cell>
        </row>
        <row r="10">
          <cell r="A10" t="str">
            <v>St. Francis Xavier University</v>
          </cell>
          <cell r="T10">
            <v>4461.0714285714284</v>
          </cell>
        </row>
        <row r="11">
          <cell r="A11" t="str">
            <v>Saint Mary's University</v>
          </cell>
          <cell r="T11">
            <v>6089</v>
          </cell>
        </row>
        <row r="12">
          <cell r="A12" t="str">
            <v>Dalhousie University</v>
          </cell>
          <cell r="T12">
            <v>910.14285714285711</v>
          </cell>
        </row>
        <row r="13">
          <cell r="A13" t="str">
            <v>Cape Breton University</v>
          </cell>
          <cell r="T13">
            <v>4069.0714285714284</v>
          </cell>
        </row>
        <row r="14">
          <cell r="A14" t="str">
            <v>Mount Allison University</v>
          </cell>
          <cell r="T14">
            <v>2282.3571428571431</v>
          </cell>
        </row>
        <row r="15">
          <cell r="A15" t="str">
            <v>University of New Brunswick</v>
          </cell>
          <cell r="T15">
            <v>8434.5714285714275</v>
          </cell>
        </row>
        <row r="16">
          <cell r="A16" t="str">
            <v>Université de Moncton</v>
          </cell>
          <cell r="T16">
            <v>4758.2857142857138</v>
          </cell>
        </row>
        <row r="17">
          <cell r="A17" t="str">
            <v>University of New Brunswick</v>
          </cell>
          <cell r="T17">
            <v>1860.5</v>
          </cell>
        </row>
        <row r="18">
          <cell r="A18" t="str">
            <v>Bishop's University</v>
          </cell>
          <cell r="T18">
            <v>2656</v>
          </cell>
        </row>
        <row r="19">
          <cell r="A19" t="str">
            <v>McGill University</v>
          </cell>
          <cell r="T19">
            <v>33183.357142857145</v>
          </cell>
        </row>
        <row r="20">
          <cell r="A20" t="str">
            <v>Université de Montréal</v>
          </cell>
          <cell r="T20">
            <v>38841.78571428571</v>
          </cell>
        </row>
        <row r="21">
          <cell r="A21" t="str">
            <v>École Polytechnique de Montréal</v>
          </cell>
          <cell r="T21">
            <v>7884.0714285714284</v>
          </cell>
        </row>
        <row r="22">
          <cell r="A22" t="str">
            <v>HEC Montréal</v>
          </cell>
          <cell r="T22">
            <v>9336.5714285714275</v>
          </cell>
        </row>
        <row r="23">
          <cell r="A23" t="str">
            <v>Télé-université du Québec</v>
          </cell>
          <cell r="T23">
            <v>1691.5</v>
          </cell>
        </row>
        <row r="24">
          <cell r="A24" t="str">
            <v>Université du Québec à Chicoutimi</v>
          </cell>
          <cell r="T24">
            <v>4769.8571428571431</v>
          </cell>
        </row>
        <row r="25">
          <cell r="A25" t="str">
            <v>Université du Québec à Montréal</v>
          </cell>
          <cell r="T25">
            <v>26736.071428571428</v>
          </cell>
        </row>
        <row r="26">
          <cell r="A26" t="str">
            <v>Université du Québec en Abitibi-Témiscamingue</v>
          </cell>
          <cell r="T26">
            <v>2516.7857142857142</v>
          </cell>
        </row>
        <row r="27">
          <cell r="A27" t="str">
            <v>Université du Québec à Trois-Rivières</v>
          </cell>
          <cell r="T27">
            <v>10845.571428571428</v>
          </cell>
        </row>
        <row r="28">
          <cell r="A28" t="str">
            <v>Université du Québec en Outaouais</v>
          </cell>
          <cell r="T28">
            <v>4895.5</v>
          </cell>
        </row>
        <row r="29">
          <cell r="A29" t="str">
            <v>École nationale d'administration publique</v>
          </cell>
          <cell r="T29">
            <v>910.85714285714289</v>
          </cell>
        </row>
        <row r="30">
          <cell r="A30" t="str">
            <v>Institut national de la recherche scientifique</v>
          </cell>
          <cell r="T30">
            <v>627.78571428571422</v>
          </cell>
        </row>
        <row r="31">
          <cell r="A31" t="str">
            <v>Université du Québec à Rimouski</v>
          </cell>
          <cell r="T31">
            <v>4278.0714285714284</v>
          </cell>
        </row>
        <row r="32">
          <cell r="A32" t="str">
            <v>École de technologie supérieure</v>
          </cell>
          <cell r="T32">
            <v>6865.0714285714284</v>
          </cell>
        </row>
        <row r="33">
          <cell r="A33" t="str">
            <v>Université Laval</v>
          </cell>
          <cell r="T33">
            <v>35295.142857142855</v>
          </cell>
        </row>
        <row r="34">
          <cell r="A34" t="str">
            <v>Université de Sherbrooke</v>
          </cell>
          <cell r="T34">
            <v>19376.642857142859</v>
          </cell>
        </row>
        <row r="35">
          <cell r="A35" t="str">
            <v>Concordia University</v>
          </cell>
          <cell r="T35">
            <v>31462.428571428572</v>
          </cell>
        </row>
        <row r="36">
          <cell r="A36" t="str">
            <v>Algoma University</v>
          </cell>
          <cell r="T36">
            <v>1535.7142857142858</v>
          </cell>
        </row>
        <row r="37">
          <cell r="A37" t="str">
            <v>Brock University</v>
          </cell>
          <cell r="T37">
            <v>17425.714285714286</v>
          </cell>
        </row>
        <row r="38">
          <cell r="A38" t="str">
            <v>Carleton University</v>
          </cell>
          <cell r="T38">
            <v>26788.571428571428</v>
          </cell>
        </row>
        <row r="39">
          <cell r="A39" t="str">
            <v>University of Guelph</v>
          </cell>
          <cell r="T39">
            <v>27354.285714285714</v>
          </cell>
        </row>
        <row r="40">
          <cell r="A40" t="str">
            <v>Lakehead University</v>
          </cell>
          <cell r="T40">
            <v>7588.5714285714294</v>
          </cell>
        </row>
        <row r="41">
          <cell r="A41" t="str">
            <v>Laurentian University</v>
          </cell>
          <cell r="T41">
            <v>7013.5714285714284</v>
          </cell>
        </row>
        <row r="42">
          <cell r="A42" t="str">
            <v>McMaster University</v>
          </cell>
          <cell r="T42">
            <v>34985.714285714283</v>
          </cell>
        </row>
        <row r="43">
          <cell r="A43" t="str">
            <v>OCAD University</v>
          </cell>
          <cell r="T43">
            <v>4140</v>
          </cell>
        </row>
        <row r="44">
          <cell r="A44" t="str">
            <v>University of Ottawa</v>
          </cell>
          <cell r="T44">
            <v>41174.28571428571</v>
          </cell>
        </row>
        <row r="45">
          <cell r="A45" t="str">
            <v>University of Ottawa</v>
          </cell>
          <cell r="T45">
            <v>0</v>
          </cell>
        </row>
        <row r="46">
          <cell r="A46" t="str">
            <v>Queen's University</v>
          </cell>
          <cell r="T46">
            <v>29244.285714285717</v>
          </cell>
        </row>
        <row r="47">
          <cell r="A47" t="str">
            <v>University of Toronto</v>
          </cell>
          <cell r="T47">
            <v>90130</v>
          </cell>
        </row>
        <row r="48">
          <cell r="A48" t="str">
            <v>University of Toronto</v>
          </cell>
          <cell r="T48">
            <v>2409</v>
          </cell>
        </row>
        <row r="49">
          <cell r="A49" t="str">
            <v>University of Toronto</v>
          </cell>
          <cell r="T49">
            <v>898.07142857142856</v>
          </cell>
        </row>
        <row r="50">
          <cell r="A50" t="str">
            <v>Trent University</v>
          </cell>
          <cell r="T50">
            <v>10654.285714285714</v>
          </cell>
        </row>
        <row r="51">
          <cell r="A51" t="str">
            <v>University of Waterloo</v>
          </cell>
          <cell r="T51">
            <v>40647.142857142855</v>
          </cell>
        </row>
        <row r="52">
          <cell r="A52" t="str">
            <v>University of Waterloo</v>
          </cell>
          <cell r="T52">
            <v>214.28571428571428</v>
          </cell>
        </row>
        <row r="53">
          <cell r="A53" t="str">
            <v>Western University</v>
          </cell>
          <cell r="T53">
            <v>35971.428571428572</v>
          </cell>
        </row>
        <row r="54">
          <cell r="A54" t="str">
            <v>Western University</v>
          </cell>
          <cell r="T54">
            <v>1297.6428571428571</v>
          </cell>
        </row>
        <row r="55">
          <cell r="A55" t="str">
            <v>Western University</v>
          </cell>
          <cell r="T55">
            <v>781.42857142857144</v>
          </cell>
        </row>
        <row r="56">
          <cell r="A56" t="str">
            <v>Western University</v>
          </cell>
          <cell r="T56">
            <v>3618.7142857142858</v>
          </cell>
        </row>
        <row r="57">
          <cell r="A57" t="str">
            <v>University of Windsor</v>
          </cell>
          <cell r="T57">
            <v>15632.857142857143</v>
          </cell>
        </row>
        <row r="58">
          <cell r="A58" t="str">
            <v>York University</v>
          </cell>
          <cell r="T58">
            <v>49621.428571428572</v>
          </cell>
        </row>
        <row r="59">
          <cell r="A59" t="str">
            <v>Wilfrid Laurier University</v>
          </cell>
          <cell r="T59">
            <v>18740</v>
          </cell>
        </row>
        <row r="60">
          <cell r="A60" t="str">
            <v>Toronto Metropolitan University</v>
          </cell>
          <cell r="T60">
            <v>37644.28571428571</v>
          </cell>
        </row>
        <row r="61">
          <cell r="A61" t="str">
            <v>Nipissing University</v>
          </cell>
          <cell r="T61">
            <v>4350</v>
          </cell>
        </row>
        <row r="62">
          <cell r="A62" t="e">
            <v>#N/A</v>
          </cell>
          <cell r="T62">
            <v>788.14285714285711</v>
          </cell>
        </row>
        <row r="63">
          <cell r="A63" t="str">
            <v>Royal Military College of Canada</v>
          </cell>
          <cell r="T63">
            <v>1867.9259285714286</v>
          </cell>
        </row>
        <row r="64">
          <cell r="A64" t="str">
            <v>University of Ontario Institute of Technology</v>
          </cell>
          <cell r="T64">
            <v>10095.714285714286</v>
          </cell>
        </row>
        <row r="65">
          <cell r="A65" t="str">
            <v>Brandon University</v>
          </cell>
          <cell r="T65">
            <v>2862.6428571428569</v>
          </cell>
        </row>
        <row r="66">
          <cell r="A66" t="str">
            <v>Capilano University</v>
          </cell>
          <cell r="T66">
            <v>5954.6428571428569</v>
          </cell>
        </row>
        <row r="67">
          <cell r="A67" t="str">
            <v>University of Manitoba</v>
          </cell>
          <cell r="T67">
            <v>27126.571428571428</v>
          </cell>
        </row>
        <row r="68">
          <cell r="A68" t="str">
            <v>University of Manitoba</v>
          </cell>
          <cell r="T68">
            <v>807.35714285714289</v>
          </cell>
        </row>
        <row r="69">
          <cell r="A69" t="str">
            <v>University of Winnipeg</v>
          </cell>
          <cell r="T69">
            <v>8062.2142857142862</v>
          </cell>
        </row>
        <row r="70">
          <cell r="A70" t="str">
            <v>University of Saskatchewan</v>
          </cell>
          <cell r="T70">
            <v>20884.214285714283</v>
          </cell>
        </row>
        <row r="71">
          <cell r="A71" t="str">
            <v>University of Regina</v>
          </cell>
          <cell r="T71">
            <v>11426.571428571428</v>
          </cell>
        </row>
        <row r="72">
          <cell r="A72" t="str">
            <v>University of Regina</v>
          </cell>
          <cell r="T72">
            <v>698.14285714285711</v>
          </cell>
        </row>
        <row r="73">
          <cell r="A73" t="str">
            <v>University of Regina</v>
          </cell>
          <cell r="T73">
            <v>562.28571428571422</v>
          </cell>
        </row>
        <row r="74">
          <cell r="A74" t="str">
            <v>University of Alberta</v>
          </cell>
          <cell r="T74">
            <v>39237.71428571429</v>
          </cell>
        </row>
        <row r="75">
          <cell r="A75" t="str">
            <v>University of Calgary</v>
          </cell>
          <cell r="T75">
            <v>33672.357142857145</v>
          </cell>
        </row>
        <row r="76">
          <cell r="A76" t="str">
            <v>University of Lethbridge</v>
          </cell>
          <cell r="T76">
            <v>8248.7857142857138</v>
          </cell>
        </row>
        <row r="77">
          <cell r="A77" t="str">
            <v>The King's University</v>
          </cell>
          <cell r="T77">
            <v>849.5</v>
          </cell>
        </row>
        <row r="78">
          <cell r="A78" t="str">
            <v>Concordia University of Edmonton</v>
          </cell>
          <cell r="T78">
            <v>2852.5714285714284</v>
          </cell>
        </row>
        <row r="79">
          <cell r="A79" t="str">
            <v>Athabasca University</v>
          </cell>
          <cell r="T79">
            <v>13062.857142857141</v>
          </cell>
        </row>
        <row r="80">
          <cell r="A80" t="str">
            <v>Mount Royal University</v>
          </cell>
          <cell r="T80">
            <v>10789.428571428572</v>
          </cell>
        </row>
        <row r="81">
          <cell r="A81" t="str">
            <v>MacEwan University</v>
          </cell>
          <cell r="T81">
            <v>13509.285714285714</v>
          </cell>
        </row>
        <row r="82">
          <cell r="A82" t="str">
            <v>University of British Columbia</v>
          </cell>
          <cell r="T82">
            <v>55082.21428571429</v>
          </cell>
        </row>
        <row r="83">
          <cell r="A83" t="str">
            <v>Simon Fraser University</v>
          </cell>
          <cell r="T83">
            <v>20559.928571428572</v>
          </cell>
        </row>
        <row r="84">
          <cell r="A84" t="str">
            <v>University of Victoria</v>
          </cell>
          <cell r="T84">
            <v>18780.357142857145</v>
          </cell>
        </row>
        <row r="85">
          <cell r="A85" t="str">
            <v>Trinity Western University</v>
          </cell>
          <cell r="T85">
            <v>4132.2857142857138</v>
          </cell>
        </row>
        <row r="86">
          <cell r="A86" t="str">
            <v>University of Northern British Columbia</v>
          </cell>
          <cell r="T86">
            <v>2617.4285714285716</v>
          </cell>
        </row>
        <row r="87">
          <cell r="A87" t="str">
            <v>University of the Fraser Valley</v>
          </cell>
          <cell r="T87">
            <v>8012.9285714285716</v>
          </cell>
        </row>
        <row r="88">
          <cell r="A88" t="str">
            <v>Vancouver Island University</v>
          </cell>
          <cell r="T88">
            <v>6410.7142857142862</v>
          </cell>
        </row>
        <row r="89">
          <cell r="A89" t="str">
            <v>Royal Roads University</v>
          </cell>
          <cell r="T89">
            <v>3593</v>
          </cell>
        </row>
        <row r="90">
          <cell r="A90" t="str">
            <v>Thompson Rivers University</v>
          </cell>
          <cell r="T90">
            <v>8311.1428571428569</v>
          </cell>
        </row>
        <row r="91">
          <cell r="A91" t="str">
            <v>Kwantlen Polytechnic University</v>
          </cell>
          <cell r="T91">
            <v>10988.071428571428</v>
          </cell>
        </row>
        <row r="92">
          <cell r="T92">
            <v>1185643.3544999997</v>
          </cell>
        </row>
      </sheetData>
      <sheetData sheetId="3">
        <row r="2">
          <cell r="B2" t="str">
            <v>ÉTABLISSEMENTS MEMBRES DU RCDR (76)</v>
          </cell>
          <cell r="C2" t="str">
            <v>Bande</v>
          </cell>
          <cell r="D2" t="str">
            <v>PROFESSEURS 2020</v>
          </cell>
          <cell r="F2" t="str">
            <v>PROFESSEURS
2021</v>
          </cell>
          <cell r="H2" t="str">
            <v>PROFESSEURS
2022</v>
          </cell>
          <cell r="J2" t="str">
            <v>Moyenne 
2018-2020</v>
          </cell>
          <cell r="K2" t="str">
            <v>Moyenne 
2020-2022</v>
          </cell>
        </row>
        <row r="7">
          <cell r="B7" t="str">
            <v>Université Sainte-Anne</v>
          </cell>
          <cell r="C7">
            <v>2</v>
          </cell>
          <cell r="D7">
            <v>43</v>
          </cell>
          <cell r="E7">
            <v>9.4403288733077692E-4</v>
          </cell>
          <cell r="F7">
            <v>43</v>
          </cell>
          <cell r="G7">
            <v>9.3111885840497176E-4</v>
          </cell>
          <cell r="H7">
            <v>43</v>
          </cell>
          <cell r="I7">
            <v>9.2748371511151373E-4</v>
          </cell>
          <cell r="J7">
            <v>42.666666666666664</v>
          </cell>
          <cell r="K7">
            <v>43</v>
          </cell>
        </row>
        <row r="8">
          <cell r="B8" t="str">
            <v>Algoma University</v>
          </cell>
          <cell r="C8">
            <v>3</v>
          </cell>
          <cell r="D8">
            <v>46</v>
          </cell>
          <cell r="E8">
            <v>1.009895646911994E-3</v>
          </cell>
          <cell r="F8">
            <v>47</v>
          </cell>
          <cell r="G8">
            <v>1.0177345661635737E-3</v>
          </cell>
          <cell r="H8">
            <v>47</v>
          </cell>
          <cell r="I8">
            <v>1.0137612700056081E-3</v>
          </cell>
          <cell r="J8">
            <v>46</v>
          </cell>
          <cell r="K8">
            <v>46.666666666666664</v>
          </cell>
        </row>
        <row r="9">
          <cell r="B9" t="str">
            <v>École nationale d'administration publique</v>
          </cell>
          <cell r="C9">
            <v>3</v>
          </cell>
          <cell r="D9">
            <v>46</v>
          </cell>
          <cell r="E9">
            <v>1.009895646911994E-3</v>
          </cell>
          <cell r="F9">
            <v>47</v>
          </cell>
          <cell r="G9">
            <v>1.0177345661635737E-3</v>
          </cell>
          <cell r="H9">
            <v>47</v>
          </cell>
          <cell r="I9">
            <v>1.0137612700056081E-3</v>
          </cell>
          <cell r="J9">
            <v>46</v>
          </cell>
          <cell r="K9">
            <v>46.666666666666664</v>
          </cell>
        </row>
        <row r="10">
          <cell r="B10" t="str">
            <v>NSCAD University</v>
          </cell>
          <cell r="C10">
            <v>2</v>
          </cell>
          <cell r="D10">
            <v>49</v>
          </cell>
          <cell r="E10">
            <v>1.0757584064932111E-3</v>
          </cell>
          <cell r="F10">
            <v>50</v>
          </cell>
          <cell r="G10">
            <v>1.0826963469825254E-3</v>
          </cell>
          <cell r="H10">
            <v>51</v>
          </cell>
          <cell r="I10">
            <v>1.1000388248997024E-3</v>
          </cell>
          <cell r="J10">
            <v>49</v>
          </cell>
          <cell r="K10">
            <v>50</v>
          </cell>
        </row>
        <row r="11">
          <cell r="B11" t="str">
            <v>The King's University</v>
          </cell>
          <cell r="C11">
            <v>2</v>
          </cell>
          <cell r="D11">
            <v>102</v>
          </cell>
          <cell r="E11">
            <v>2.2393338257613777E-3</v>
          </cell>
          <cell r="F11">
            <v>102</v>
          </cell>
          <cell r="G11">
            <v>2.2087005478443516E-3</v>
          </cell>
          <cell r="H11">
            <v>103</v>
          </cell>
          <cell r="I11">
            <v>2.2216470385229281E-3</v>
          </cell>
          <cell r="J11">
            <v>84</v>
          </cell>
          <cell r="K11">
            <v>102.33333333333333</v>
          </cell>
        </row>
        <row r="12">
          <cell r="B12" t="str">
            <v>Royal Roads University</v>
          </cell>
          <cell r="C12">
            <v>4</v>
          </cell>
          <cell r="D12">
            <v>55</v>
          </cell>
          <cell r="E12">
            <v>1.2074839256556449E-3</v>
          </cell>
          <cell r="F12">
            <v>56</v>
          </cell>
          <cell r="G12">
            <v>1.2126199086204283E-3</v>
          </cell>
          <cell r="H12">
            <v>57</v>
          </cell>
          <cell r="I12">
            <v>1.2294551572408438E-3</v>
          </cell>
          <cell r="J12">
            <v>55</v>
          </cell>
          <cell r="K12">
            <v>56</v>
          </cell>
        </row>
        <row r="13">
          <cell r="B13" t="str">
            <v>Concordia University of Edmonton</v>
          </cell>
          <cell r="C13">
            <v>3</v>
          </cell>
          <cell r="D13">
            <v>65</v>
          </cell>
          <cell r="E13">
            <v>1.4270264575930349E-3</v>
          </cell>
          <cell r="F13">
            <v>66</v>
          </cell>
          <cell r="G13">
            <v>1.4291591780169334E-3</v>
          </cell>
          <cell r="H13">
            <v>67</v>
          </cell>
          <cell r="I13">
            <v>1.4451490444760795E-3</v>
          </cell>
          <cell r="J13">
            <v>64.666666666666671</v>
          </cell>
          <cell r="K13">
            <v>66</v>
          </cell>
        </row>
        <row r="14">
          <cell r="B14" t="str">
            <v>Télé-université du Québec</v>
          </cell>
          <cell r="C14">
            <v>4</v>
          </cell>
          <cell r="D14">
            <v>77</v>
          </cell>
          <cell r="E14">
            <v>1.690477495917903E-3</v>
          </cell>
          <cell r="F14">
            <v>99</v>
          </cell>
          <cell r="G14">
            <v>2.1437387670253999E-3</v>
          </cell>
          <cell r="H14">
            <v>102</v>
          </cell>
          <cell r="I14">
            <v>2.2000776497994048E-3</v>
          </cell>
          <cell r="J14">
            <v>83.666666666666671</v>
          </cell>
          <cell r="K14">
            <v>92.666666666666671</v>
          </cell>
        </row>
        <row r="15">
          <cell r="B15" t="str">
            <v>Trinity Western University</v>
          </cell>
          <cell r="C15">
            <v>5</v>
          </cell>
          <cell r="D15">
            <v>112</v>
          </cell>
          <cell r="E15">
            <v>2.4588763576987678E-3</v>
          </cell>
          <cell r="F15">
            <v>113</v>
          </cell>
          <cell r="G15">
            <v>2.446893744180507E-3</v>
          </cell>
          <cell r="H15">
            <v>114</v>
          </cell>
          <cell r="I15">
            <v>2.4589103144816876E-3</v>
          </cell>
          <cell r="J15">
            <v>111.33333333333333</v>
          </cell>
          <cell r="K15">
            <v>113</v>
          </cell>
        </row>
        <row r="16">
          <cell r="B16" t="str">
            <v>Université du Québec en Abitibi-Témiscamingue</v>
          </cell>
          <cell r="C16">
            <v>5</v>
          </cell>
          <cell r="D16">
            <v>129</v>
          </cell>
          <cell r="E16">
            <v>2.8320986619923311E-3</v>
          </cell>
          <cell r="F16">
            <v>138</v>
          </cell>
          <cell r="G16">
            <v>2.9882419176717697E-3</v>
          </cell>
          <cell r="H16">
            <v>138</v>
          </cell>
          <cell r="I16">
            <v>2.9765756438462532E-3</v>
          </cell>
          <cell r="J16">
            <v>127</v>
          </cell>
          <cell r="K16">
            <v>135</v>
          </cell>
        </row>
        <row r="17">
          <cell r="B17" t="str">
            <v>Bishop's University</v>
          </cell>
          <cell r="C17">
            <v>4</v>
          </cell>
          <cell r="D17">
            <v>109.53359999999999</v>
          </cell>
          <cell r="E17">
            <v>2.4047283876217299E-3</v>
          </cell>
          <cell r="F17">
            <v>129</v>
          </cell>
          <cell r="G17">
            <v>2.7933565752149151E-3</v>
          </cell>
          <cell r="H17">
            <v>129</v>
          </cell>
          <cell r="I17">
            <v>2.7824511453345413E-3</v>
          </cell>
          <cell r="J17">
            <v>115.51119999999999</v>
          </cell>
          <cell r="K17">
            <v>122.51119999999999</v>
          </cell>
        </row>
        <row r="18">
          <cell r="B18" t="str">
            <v>Capilano University</v>
          </cell>
          <cell r="C18">
            <v>4</v>
          </cell>
          <cell r="D18">
            <v>138</v>
          </cell>
          <cell r="E18">
            <v>3.0296869407359819E-3</v>
          </cell>
          <cell r="F18">
            <v>150</v>
          </cell>
          <cell r="G18">
            <v>3.2480890409475756E-3</v>
          </cell>
          <cell r="H18">
            <v>150</v>
          </cell>
          <cell r="I18">
            <v>3.2354083085285364E-3</v>
          </cell>
          <cell r="J18">
            <v>145</v>
          </cell>
          <cell r="K18">
            <v>146</v>
          </cell>
        </row>
        <row r="19">
          <cell r="B19" t="str">
            <v>Mount Saint Vincent University</v>
          </cell>
          <cell r="C19">
            <v>5</v>
          </cell>
          <cell r="D19">
            <v>130.83179999999999</v>
          </cell>
          <cell r="E19">
            <v>2.8723144629926216E-3</v>
          </cell>
          <cell r="F19">
            <v>135</v>
          </cell>
          <cell r="G19">
            <v>2.9232801368528185E-3</v>
          </cell>
          <cell r="H19">
            <v>141</v>
          </cell>
          <cell r="I19">
            <v>3.0412838100168241E-3</v>
          </cell>
          <cell r="J19">
            <v>131.61060000000001</v>
          </cell>
          <cell r="K19">
            <v>135.61060000000001</v>
          </cell>
        </row>
        <row r="20">
          <cell r="B20" t="str">
            <v>Mount Allison University</v>
          </cell>
          <cell r="C20">
            <v>5</v>
          </cell>
          <cell r="D20">
            <v>135</v>
          </cell>
          <cell r="E20">
            <v>2.9638241811547651E-3</v>
          </cell>
          <cell r="F20">
            <v>135</v>
          </cell>
          <cell r="G20">
            <v>2.9232801368528185E-3</v>
          </cell>
          <cell r="H20">
            <v>138</v>
          </cell>
          <cell r="I20">
            <v>2.9765756438462532E-3</v>
          </cell>
          <cell r="J20">
            <v>133</v>
          </cell>
          <cell r="K20">
            <v>136</v>
          </cell>
        </row>
        <row r="21">
          <cell r="B21" t="str">
            <v>Cape Breton University</v>
          </cell>
          <cell r="C21">
            <v>5</v>
          </cell>
          <cell r="D21">
            <v>171</v>
          </cell>
          <cell r="E21">
            <v>3.7541772961293689E-3</v>
          </cell>
          <cell r="F21">
            <v>168</v>
          </cell>
          <cell r="G21">
            <v>3.6378597258612849E-3</v>
          </cell>
          <cell r="H21">
            <v>165</v>
          </cell>
          <cell r="I21">
            <v>3.5589491393813897E-3</v>
          </cell>
          <cell r="J21">
            <v>162</v>
          </cell>
          <cell r="K21">
            <v>168</v>
          </cell>
        </row>
        <row r="22">
          <cell r="B22" t="str">
            <v>Institut national de la recherche scientifique</v>
          </cell>
          <cell r="C22">
            <v>5</v>
          </cell>
          <cell r="D22">
            <v>153</v>
          </cell>
          <cell r="E22">
            <v>3.3590007386420668E-3</v>
          </cell>
          <cell r="F22">
            <v>153</v>
          </cell>
          <cell r="G22">
            <v>3.3130508217665273E-3</v>
          </cell>
          <cell r="H22">
            <v>150</v>
          </cell>
          <cell r="I22">
            <v>3.2354083085285364E-3</v>
          </cell>
          <cell r="J22">
            <v>152</v>
          </cell>
          <cell r="K22">
            <v>152</v>
          </cell>
        </row>
        <row r="23">
          <cell r="B23" t="str">
            <v>OCAD University</v>
          </cell>
          <cell r="C23">
            <v>5</v>
          </cell>
          <cell r="D23">
            <v>162</v>
          </cell>
          <cell r="E23">
            <v>3.5565890173857181E-3</v>
          </cell>
          <cell r="F23">
            <v>150</v>
          </cell>
          <cell r="G23">
            <v>3.2480890409475756E-3</v>
          </cell>
          <cell r="H23">
            <v>153</v>
          </cell>
          <cell r="I23">
            <v>3.3001164746991069E-3</v>
          </cell>
          <cell r="J23">
            <v>159</v>
          </cell>
          <cell r="K23">
            <v>155</v>
          </cell>
        </row>
        <row r="24">
          <cell r="B24" t="str">
            <v>Nipissing University</v>
          </cell>
          <cell r="C24">
            <v>5</v>
          </cell>
          <cell r="D24">
            <v>177</v>
          </cell>
          <cell r="E24">
            <v>3.8859028152918029E-3</v>
          </cell>
          <cell r="F24">
            <v>174</v>
          </cell>
          <cell r="G24">
            <v>3.7677832874991879E-3</v>
          </cell>
          <cell r="H24">
            <v>171</v>
          </cell>
          <cell r="I24">
            <v>3.6883654717225316E-3</v>
          </cell>
          <cell r="J24">
            <v>176</v>
          </cell>
          <cell r="K24">
            <v>174</v>
          </cell>
        </row>
        <row r="25">
          <cell r="B25" t="str">
            <v>Acadia University</v>
          </cell>
          <cell r="C25">
            <v>6</v>
          </cell>
          <cell r="D25">
            <v>204</v>
          </cell>
          <cell r="E25">
            <v>4.4786676515227554E-3</v>
          </cell>
          <cell r="F25">
            <v>204</v>
          </cell>
          <cell r="G25">
            <v>4.4174010956887031E-3</v>
          </cell>
          <cell r="H25">
            <v>210</v>
          </cell>
          <cell r="I25">
            <v>4.5295716319399505E-3</v>
          </cell>
          <cell r="J25">
            <v>205</v>
          </cell>
          <cell r="K25">
            <v>206</v>
          </cell>
        </row>
        <row r="26">
          <cell r="B26" t="str">
            <v>Athabasca University</v>
          </cell>
          <cell r="C26">
            <v>6</v>
          </cell>
          <cell r="D26">
            <v>189</v>
          </cell>
          <cell r="E26">
            <v>4.149353853616671E-3</v>
          </cell>
          <cell r="F26">
            <v>189</v>
          </cell>
          <cell r="G26">
            <v>4.0925921915939455E-3</v>
          </cell>
          <cell r="H26">
            <v>210</v>
          </cell>
          <cell r="I26">
            <v>4.5295716319399505E-3</v>
          </cell>
          <cell r="J26">
            <v>184</v>
          </cell>
          <cell r="K26">
            <v>196</v>
          </cell>
        </row>
        <row r="27">
          <cell r="B27" t="str">
            <v>Brandon University</v>
          </cell>
          <cell r="C27">
            <v>5</v>
          </cell>
          <cell r="D27">
            <v>186</v>
          </cell>
          <cell r="E27">
            <v>4.0834910940354538E-3</v>
          </cell>
          <cell r="F27">
            <v>189</v>
          </cell>
          <cell r="G27">
            <v>4.0925921915939455E-3</v>
          </cell>
          <cell r="H27">
            <v>192</v>
          </cell>
          <cell r="I27">
            <v>4.1413226349165267E-3</v>
          </cell>
          <cell r="J27">
            <v>186</v>
          </cell>
          <cell r="K27">
            <v>189</v>
          </cell>
        </row>
        <row r="28">
          <cell r="B28" t="str">
            <v>University of Northern British Columbia</v>
          </cell>
          <cell r="C28">
            <v>6</v>
          </cell>
          <cell r="D28">
            <v>189</v>
          </cell>
          <cell r="E28">
            <v>4.149353853616671E-3</v>
          </cell>
          <cell r="F28">
            <v>189</v>
          </cell>
          <cell r="G28">
            <v>4.0925921915939455E-3</v>
          </cell>
          <cell r="H28">
            <v>204</v>
          </cell>
          <cell r="I28">
            <v>4.4001552995988095E-3</v>
          </cell>
          <cell r="J28">
            <v>188</v>
          </cell>
          <cell r="K28">
            <v>194</v>
          </cell>
        </row>
        <row r="29">
          <cell r="B29" t="str">
            <v>Université du Québec à Rimouski</v>
          </cell>
          <cell r="C29">
            <v>6</v>
          </cell>
          <cell r="D29">
            <v>204</v>
          </cell>
          <cell r="E29">
            <v>4.4786676515227554E-3</v>
          </cell>
          <cell r="F29">
            <v>219</v>
          </cell>
          <cell r="G29">
            <v>4.7422099997834607E-3</v>
          </cell>
          <cell r="H29">
            <v>222</v>
          </cell>
          <cell r="I29">
            <v>4.7884042966222333E-3</v>
          </cell>
          <cell r="J29">
            <v>210</v>
          </cell>
          <cell r="K29">
            <v>215</v>
          </cell>
        </row>
        <row r="30">
          <cell r="B30" t="str">
            <v>École de technologie supérieure</v>
          </cell>
          <cell r="C30">
            <v>7</v>
          </cell>
          <cell r="D30">
            <v>222</v>
          </cell>
          <cell r="E30">
            <v>4.873844209010058E-3</v>
          </cell>
          <cell r="F30">
            <v>234</v>
          </cell>
          <cell r="G30">
            <v>5.0670189038782183E-3</v>
          </cell>
          <cell r="H30">
            <v>252</v>
          </cell>
          <cell r="I30">
            <v>5.4354859583279408E-3</v>
          </cell>
          <cell r="J30">
            <v>225</v>
          </cell>
          <cell r="K30">
            <v>236</v>
          </cell>
        </row>
        <row r="31">
          <cell r="B31" t="str">
            <v>Trent University</v>
          </cell>
          <cell r="C31">
            <v>7</v>
          </cell>
          <cell r="D31">
            <v>270</v>
          </cell>
          <cell r="E31">
            <v>5.9276483623095302E-3</v>
          </cell>
          <cell r="F31">
            <v>279</v>
          </cell>
          <cell r="G31">
            <v>6.0414456161624911E-3</v>
          </cell>
          <cell r="H31">
            <v>297</v>
          </cell>
          <cell r="I31">
            <v>6.4061084508865015E-3</v>
          </cell>
          <cell r="J31">
            <v>275</v>
          </cell>
          <cell r="K31">
            <v>282</v>
          </cell>
        </row>
        <row r="32">
          <cell r="B32" t="str">
            <v>Royal Military College of Canada</v>
          </cell>
          <cell r="C32">
            <v>5</v>
          </cell>
          <cell r="D32">
            <v>211</v>
          </cell>
          <cell r="E32">
            <v>4.6323474238789287E-3</v>
          </cell>
          <cell r="F32">
            <v>213</v>
          </cell>
          <cell r="G32">
            <v>4.6122864381455573E-3</v>
          </cell>
          <cell r="H32">
            <v>215</v>
          </cell>
          <cell r="I32">
            <v>4.6374185755575685E-3</v>
          </cell>
          <cell r="J32">
            <v>209.66666666666666</v>
          </cell>
          <cell r="K32">
            <v>213</v>
          </cell>
        </row>
        <row r="33">
          <cell r="B33" t="str">
            <v>St. Francis Xavier University</v>
          </cell>
          <cell r="C33">
            <v>6</v>
          </cell>
          <cell r="D33">
            <v>222.10980000000001</v>
          </cell>
          <cell r="E33">
            <v>4.8762547860107305E-3</v>
          </cell>
          <cell r="F33">
            <v>237</v>
          </cell>
          <cell r="G33">
            <v>5.13198068469717E-3</v>
          </cell>
          <cell r="H33">
            <v>237</v>
          </cell>
          <cell r="I33">
            <v>5.1119451274750875E-3</v>
          </cell>
          <cell r="J33">
            <v>226.03659999999999</v>
          </cell>
          <cell r="K33">
            <v>232.03659999999999</v>
          </cell>
        </row>
        <row r="34">
          <cell r="B34" t="str">
            <v>University of Prince Edward Island</v>
          </cell>
          <cell r="C34">
            <v>6</v>
          </cell>
          <cell r="D34">
            <v>243</v>
          </cell>
          <cell r="E34">
            <v>5.3348835260785769E-3</v>
          </cell>
          <cell r="F34">
            <v>252</v>
          </cell>
          <cell r="G34">
            <v>5.4567895887919276E-3</v>
          </cell>
          <cell r="H34">
            <v>258</v>
          </cell>
          <cell r="I34">
            <v>5.5649022906690826E-3</v>
          </cell>
          <cell r="J34">
            <v>245</v>
          </cell>
          <cell r="K34">
            <v>251</v>
          </cell>
        </row>
        <row r="35">
          <cell r="B35" t="str">
            <v>Université du Québec à Chicoutimi</v>
          </cell>
          <cell r="C35">
            <v>7</v>
          </cell>
          <cell r="D35">
            <v>252</v>
          </cell>
          <cell r="E35">
            <v>5.5324718048222277E-3</v>
          </cell>
          <cell r="F35">
            <v>252</v>
          </cell>
          <cell r="G35">
            <v>5.4567895887919276E-3</v>
          </cell>
          <cell r="H35">
            <v>252</v>
          </cell>
          <cell r="I35">
            <v>5.4354859583279408E-3</v>
          </cell>
          <cell r="J35">
            <v>250</v>
          </cell>
          <cell r="K35">
            <v>252</v>
          </cell>
        </row>
        <row r="36">
          <cell r="B36" t="str">
            <v>Université du Québec en Outaouais</v>
          </cell>
          <cell r="C36">
            <v>6</v>
          </cell>
          <cell r="D36">
            <v>243</v>
          </cell>
          <cell r="E36">
            <v>5.3348835260785769E-3</v>
          </cell>
          <cell r="F36">
            <v>249</v>
          </cell>
          <cell r="G36">
            <v>5.3918278079729759E-3</v>
          </cell>
          <cell r="H36">
            <v>243</v>
          </cell>
          <cell r="I36">
            <v>5.2413614598162284E-3</v>
          </cell>
          <cell r="J36">
            <v>245</v>
          </cell>
          <cell r="K36">
            <v>245</v>
          </cell>
        </row>
        <row r="37">
          <cell r="B37" t="str">
            <v>Saint Mary's University</v>
          </cell>
          <cell r="C37">
            <v>6</v>
          </cell>
          <cell r="D37">
            <v>258.62099999999998</v>
          </cell>
          <cell r="E37">
            <v>5.6778309152179735E-3</v>
          </cell>
          <cell r="F37">
            <v>255</v>
          </cell>
          <cell r="G37">
            <v>5.5217513696108793E-3</v>
          </cell>
          <cell r="H37">
            <v>246</v>
          </cell>
          <cell r="I37">
            <v>5.3060696259867998E-3</v>
          </cell>
          <cell r="J37">
            <v>256.20699999999999</v>
          </cell>
          <cell r="K37">
            <v>253.20699999999999</v>
          </cell>
        </row>
        <row r="38">
          <cell r="B38" t="str">
            <v>University of the Fraser Valley</v>
          </cell>
          <cell r="C38">
            <v>6</v>
          </cell>
          <cell r="D38">
            <v>276</v>
          </cell>
          <cell r="E38">
            <v>6.0593738814719638E-3</v>
          </cell>
          <cell r="F38">
            <v>291</v>
          </cell>
          <cell r="G38">
            <v>6.3012927394382971E-3</v>
          </cell>
          <cell r="H38">
            <v>288</v>
          </cell>
          <cell r="I38">
            <v>6.2119839523747901E-3</v>
          </cell>
          <cell r="J38">
            <v>276</v>
          </cell>
          <cell r="K38">
            <v>285</v>
          </cell>
        </row>
        <row r="39">
          <cell r="B39" t="str">
            <v>École Polytechnique de Montréal</v>
          </cell>
          <cell r="C39">
            <v>8</v>
          </cell>
          <cell r="D39">
            <v>267</v>
          </cell>
          <cell r="E39">
            <v>5.861785602728313E-3</v>
          </cell>
          <cell r="F39">
            <v>276</v>
          </cell>
          <cell r="G39">
            <v>5.9764838353435394E-3</v>
          </cell>
          <cell r="H39">
            <v>285</v>
          </cell>
          <cell r="I39">
            <v>6.1472757862042187E-3</v>
          </cell>
          <cell r="J39">
            <v>267</v>
          </cell>
          <cell r="K39">
            <v>276</v>
          </cell>
        </row>
        <row r="40">
          <cell r="B40" t="str">
            <v>Vancouver Island University</v>
          </cell>
          <cell r="C40">
            <v>6</v>
          </cell>
          <cell r="D40">
            <v>273</v>
          </cell>
          <cell r="E40">
            <v>5.9935111218907466E-3</v>
          </cell>
          <cell r="F40">
            <v>276</v>
          </cell>
          <cell r="G40">
            <v>5.9764838353435394E-3</v>
          </cell>
          <cell r="H40">
            <v>276</v>
          </cell>
          <cell r="I40">
            <v>5.9531512876925064E-3</v>
          </cell>
          <cell r="J40">
            <v>268</v>
          </cell>
          <cell r="K40">
            <v>275</v>
          </cell>
        </row>
        <row r="41">
          <cell r="B41" t="str">
            <v>University of Ontario Institute of Technology</v>
          </cell>
          <cell r="C41">
            <v>7</v>
          </cell>
          <cell r="D41">
            <v>298.1748</v>
          </cell>
          <cell r="E41">
            <v>6.5462050551924871E-3</v>
          </cell>
          <cell r="F41">
            <v>306</v>
          </cell>
          <cell r="G41">
            <v>6.6261016435330547E-3</v>
          </cell>
          <cell r="H41">
            <v>300</v>
          </cell>
          <cell r="I41">
            <v>6.4708166170570729E-3</v>
          </cell>
          <cell r="J41">
            <v>299.39159999999998</v>
          </cell>
          <cell r="K41">
            <v>301.39159999999998</v>
          </cell>
        </row>
        <row r="42">
          <cell r="B42" t="str">
            <v>Université de Moncton</v>
          </cell>
          <cell r="C42">
            <v>7</v>
          </cell>
          <cell r="D42">
            <v>333</v>
          </cell>
          <cell r="E42">
            <v>7.3107663135150869E-3</v>
          </cell>
          <cell r="F42">
            <v>321</v>
          </cell>
          <cell r="G42">
            <v>6.9509105476278123E-3</v>
          </cell>
          <cell r="H42">
            <v>330</v>
          </cell>
          <cell r="I42">
            <v>7.1178982787627795E-3</v>
          </cell>
          <cell r="J42">
            <v>330</v>
          </cell>
          <cell r="K42">
            <v>328</v>
          </cell>
        </row>
        <row r="43">
          <cell r="B43" t="str">
            <v>HEC Montréal</v>
          </cell>
          <cell r="C43">
            <v>7</v>
          </cell>
          <cell r="D43">
            <v>288</v>
          </cell>
          <cell r="E43">
            <v>6.3228249197968319E-3</v>
          </cell>
          <cell r="F43">
            <v>300</v>
          </cell>
          <cell r="G43">
            <v>6.4961780818951513E-3</v>
          </cell>
          <cell r="H43">
            <v>309</v>
          </cell>
          <cell r="I43">
            <v>6.6649411155687852E-3</v>
          </cell>
          <cell r="J43">
            <v>293</v>
          </cell>
          <cell r="K43">
            <v>299</v>
          </cell>
        </row>
        <row r="44">
          <cell r="B44" t="str">
            <v>Thompson Rivers University</v>
          </cell>
          <cell r="C44">
            <v>7</v>
          </cell>
          <cell r="D44">
            <v>336</v>
          </cell>
          <cell r="E44">
            <v>7.3766290730963042E-3</v>
          </cell>
          <cell r="F44">
            <v>318</v>
          </cell>
          <cell r="G44">
            <v>6.8859487668088606E-3</v>
          </cell>
          <cell r="H44">
            <v>318</v>
          </cell>
          <cell r="I44">
            <v>6.8590656140804966E-3</v>
          </cell>
          <cell r="J44">
            <v>331</v>
          </cell>
          <cell r="K44">
            <v>324</v>
          </cell>
        </row>
        <row r="45">
          <cell r="B45" t="str">
            <v>Lakehead University</v>
          </cell>
          <cell r="C45">
            <v>7</v>
          </cell>
          <cell r="D45">
            <v>333</v>
          </cell>
          <cell r="E45">
            <v>7.3107663135150869E-3</v>
          </cell>
          <cell r="F45">
            <v>342</v>
          </cell>
          <cell r="G45">
            <v>7.4056430133604733E-3</v>
          </cell>
          <cell r="H45">
            <v>354</v>
          </cell>
          <cell r="I45">
            <v>7.6355636081273459E-3</v>
          </cell>
          <cell r="J45">
            <v>338</v>
          </cell>
          <cell r="K45">
            <v>343</v>
          </cell>
        </row>
        <row r="46">
          <cell r="B46" t="str">
            <v>University of Winnipeg</v>
          </cell>
          <cell r="C46">
            <v>7</v>
          </cell>
          <cell r="D46">
            <v>339</v>
          </cell>
          <cell r="E46">
            <v>7.4424918326775205E-3</v>
          </cell>
          <cell r="F46">
            <v>327</v>
          </cell>
          <cell r="G46">
            <v>7.0808341092657157E-3</v>
          </cell>
          <cell r="H46">
            <v>345</v>
          </cell>
          <cell r="I46">
            <v>7.4414391096156336E-3</v>
          </cell>
          <cell r="J46">
            <v>332</v>
          </cell>
          <cell r="K46">
            <v>337</v>
          </cell>
        </row>
        <row r="47">
          <cell r="B47" t="str">
            <v>Mount Royal University</v>
          </cell>
          <cell r="C47">
            <v>7</v>
          </cell>
          <cell r="D47">
            <v>352.94159999999999</v>
          </cell>
          <cell r="E47">
            <v>7.7485692490033521E-3</v>
          </cell>
          <cell r="F47">
            <v>348</v>
          </cell>
          <cell r="G47">
            <v>7.5355665749983758E-3</v>
          </cell>
          <cell r="H47">
            <v>345</v>
          </cell>
          <cell r="I47">
            <v>7.4414391096156336E-3</v>
          </cell>
          <cell r="J47">
            <v>349.64720000000005</v>
          </cell>
          <cell r="K47">
            <v>348.64720000000005</v>
          </cell>
        </row>
        <row r="48">
          <cell r="B48" t="str">
            <v>Laurentian University</v>
          </cell>
          <cell r="C48">
            <v>7</v>
          </cell>
          <cell r="D48">
            <v>362.06939999999997</v>
          </cell>
          <cell r="E48">
            <v>7.9489632813051631E-3</v>
          </cell>
          <cell r="F48">
            <v>351</v>
          </cell>
          <cell r="G48">
            <v>7.6005283558173275E-3</v>
          </cell>
          <cell r="H48">
            <v>228</v>
          </cell>
          <cell r="I48">
            <v>4.9178206289633751E-3</v>
          </cell>
          <cell r="J48">
            <v>356.68979999999993</v>
          </cell>
          <cell r="K48">
            <v>313.68979999999999</v>
          </cell>
        </row>
        <row r="49">
          <cell r="B49" t="str">
            <v>MacEwan University</v>
          </cell>
          <cell r="C49">
            <v>7</v>
          </cell>
          <cell r="D49">
            <v>429</v>
          </cell>
          <cell r="E49">
            <v>9.4183746201140315E-3</v>
          </cell>
          <cell r="F49">
            <v>429</v>
          </cell>
          <cell r="G49">
            <v>9.2895346571100663E-3</v>
          </cell>
          <cell r="H49">
            <v>435</v>
          </cell>
          <cell r="I49">
            <v>9.3826840947327551E-3</v>
          </cell>
          <cell r="J49">
            <v>427</v>
          </cell>
          <cell r="K49">
            <v>431</v>
          </cell>
        </row>
        <row r="50">
          <cell r="B50" t="str">
            <v>Kwantlen Polytechnic University</v>
          </cell>
          <cell r="C50">
            <v>7</v>
          </cell>
          <cell r="D50">
            <v>432</v>
          </cell>
          <cell r="E50">
            <v>9.484237379695247E-3</v>
          </cell>
          <cell r="F50">
            <v>429</v>
          </cell>
          <cell r="G50">
            <v>9.2895346571100663E-3</v>
          </cell>
          <cell r="H50">
            <v>450</v>
          </cell>
          <cell r="I50">
            <v>9.7062249255856093E-3</v>
          </cell>
          <cell r="J50">
            <v>432</v>
          </cell>
          <cell r="K50">
            <v>437</v>
          </cell>
        </row>
        <row r="51">
          <cell r="B51" t="str">
            <v>Université du Québec à Trois-Rivières</v>
          </cell>
          <cell r="C51">
            <v>8</v>
          </cell>
          <cell r="D51">
            <v>459</v>
          </cell>
          <cell r="E51">
            <v>1.00770022159262E-2</v>
          </cell>
          <cell r="F51">
            <v>450</v>
          </cell>
          <cell r="G51">
            <v>9.7442671228427282E-3</v>
          </cell>
          <cell r="H51">
            <v>447</v>
          </cell>
          <cell r="I51">
            <v>9.6415167594150388E-3</v>
          </cell>
          <cell r="J51">
            <v>450</v>
          </cell>
          <cell r="K51">
            <v>452</v>
          </cell>
        </row>
        <row r="52">
          <cell r="B52" t="str">
            <v>University of Lethbridge</v>
          </cell>
          <cell r="C52">
            <v>7</v>
          </cell>
          <cell r="D52">
            <v>420</v>
          </cell>
          <cell r="E52">
            <v>9.2207863413703798E-3</v>
          </cell>
          <cell r="F52">
            <v>441</v>
          </cell>
          <cell r="G52">
            <v>9.5493817803858731E-3</v>
          </cell>
          <cell r="H52">
            <v>354</v>
          </cell>
          <cell r="I52">
            <v>7.6355636081273459E-3</v>
          </cell>
          <cell r="J52">
            <v>436</v>
          </cell>
          <cell r="K52">
            <v>405</v>
          </cell>
        </row>
        <row r="53">
          <cell r="B53" t="str">
            <v>University of Regina</v>
          </cell>
          <cell r="C53">
            <v>8</v>
          </cell>
          <cell r="D53">
            <v>486</v>
          </cell>
          <cell r="E53">
            <v>1.0669767052157154E-2</v>
          </cell>
          <cell r="F53">
            <v>489</v>
          </cell>
          <cell r="G53">
            <v>1.0588770273489097E-2</v>
          </cell>
          <cell r="H53">
            <v>504</v>
          </cell>
          <cell r="I53">
            <v>1.0870971916655882E-2</v>
          </cell>
          <cell r="J53">
            <v>484</v>
          </cell>
          <cell r="K53">
            <v>493</v>
          </cell>
        </row>
        <row r="54">
          <cell r="B54" t="str">
            <v>University of Windsor</v>
          </cell>
          <cell r="C54">
            <v>8</v>
          </cell>
          <cell r="D54">
            <v>528</v>
          </cell>
          <cell r="E54">
            <v>1.1591845686294192E-2</v>
          </cell>
          <cell r="F54">
            <v>525</v>
          </cell>
          <cell r="G54">
            <v>1.1368311643316515E-2</v>
          </cell>
          <cell r="H54">
            <v>522</v>
          </cell>
          <cell r="I54">
            <v>1.1259220913679306E-2</v>
          </cell>
          <cell r="J54">
            <v>524</v>
          </cell>
          <cell r="K54">
            <v>525</v>
          </cell>
        </row>
        <row r="55">
          <cell r="B55" t="str">
            <v>Wilfrid Laurier University</v>
          </cell>
          <cell r="C55">
            <v>8</v>
          </cell>
          <cell r="D55">
            <v>552</v>
          </cell>
          <cell r="E55">
            <v>1.2118747762943928E-2</v>
          </cell>
          <cell r="F55">
            <v>549</v>
          </cell>
          <cell r="G55">
            <v>1.1888005889868127E-2</v>
          </cell>
          <cell r="H55">
            <v>552</v>
          </cell>
          <cell r="I55">
            <v>1.1906302575385013E-2</v>
          </cell>
          <cell r="J55">
            <v>552</v>
          </cell>
          <cell r="K55">
            <v>551</v>
          </cell>
        </row>
        <row r="56">
          <cell r="B56" t="str">
            <v>Brock University</v>
          </cell>
          <cell r="C56">
            <v>8</v>
          </cell>
          <cell r="D56">
            <v>587.22180000000003</v>
          </cell>
          <cell r="E56">
            <v>1.2892016078083164E-2</v>
          </cell>
          <cell r="F56">
            <v>573</v>
          </cell>
          <cell r="G56">
            <v>1.2407700136419739E-2</v>
          </cell>
          <cell r="H56">
            <v>585</v>
          </cell>
          <cell r="I56">
            <v>1.2618092403261292E-2</v>
          </cell>
          <cell r="J56">
            <v>579.74059999999997</v>
          </cell>
          <cell r="K56">
            <v>581.74059999999997</v>
          </cell>
        </row>
        <row r="57">
          <cell r="B57" t="str">
            <v>University of New Brunswick</v>
          </cell>
          <cell r="C57">
            <v>8</v>
          </cell>
          <cell r="D57">
            <v>561</v>
          </cell>
          <cell r="E57">
            <v>1.2316336041687579E-2</v>
          </cell>
          <cell r="F57">
            <v>558</v>
          </cell>
          <cell r="G57">
            <v>1.2082891232324982E-2</v>
          </cell>
          <cell r="H57">
            <v>564</v>
          </cell>
          <cell r="I57">
            <v>1.2165135240067296E-2</v>
          </cell>
          <cell r="J57">
            <v>560</v>
          </cell>
          <cell r="K57">
            <v>561</v>
          </cell>
        </row>
        <row r="58">
          <cell r="B58" t="str">
            <v>University of Guelph</v>
          </cell>
          <cell r="C58">
            <v>10</v>
          </cell>
          <cell r="D58">
            <v>822</v>
          </cell>
          <cell r="E58">
            <v>1.8046396125253456E-2</v>
          </cell>
          <cell r="F58">
            <v>831</v>
          </cell>
          <cell r="G58">
            <v>1.7994413286849569E-2</v>
          </cell>
          <cell r="H58">
            <v>828</v>
          </cell>
          <cell r="I58">
            <v>1.785945386307752E-2</v>
          </cell>
          <cell r="J58">
            <v>824</v>
          </cell>
          <cell r="K58">
            <v>827</v>
          </cell>
        </row>
        <row r="59">
          <cell r="B59" t="str">
            <v>University of Victoria</v>
          </cell>
          <cell r="C59">
            <v>10</v>
          </cell>
          <cell r="D59">
            <v>741</v>
          </cell>
          <cell r="E59">
            <v>1.6268101616560598E-2</v>
          </cell>
          <cell r="F59">
            <v>852</v>
          </cell>
          <cell r="G59">
            <v>1.8449145752582229E-2</v>
          </cell>
          <cell r="H59">
            <v>891</v>
          </cell>
          <cell r="I59">
            <v>1.9218325352659507E-2</v>
          </cell>
          <cell r="J59">
            <v>775</v>
          </cell>
          <cell r="K59">
            <v>828</v>
          </cell>
        </row>
        <row r="60">
          <cell r="B60" t="str">
            <v>Queen's University</v>
          </cell>
          <cell r="C60">
            <v>10</v>
          </cell>
          <cell r="D60">
            <v>834</v>
          </cell>
          <cell r="E60">
            <v>1.8309847163578325E-2</v>
          </cell>
          <cell r="F60">
            <v>849</v>
          </cell>
          <cell r="G60">
            <v>1.8384183971763279E-2</v>
          </cell>
          <cell r="H60">
            <v>822</v>
          </cell>
          <cell r="I60">
            <v>1.7730037530736379E-2</v>
          </cell>
          <cell r="J60">
            <v>824</v>
          </cell>
          <cell r="K60">
            <v>835</v>
          </cell>
        </row>
        <row r="61">
          <cell r="B61" t="str">
            <v>Carleton University</v>
          </cell>
          <cell r="C61">
            <v>10</v>
          </cell>
          <cell r="D61">
            <v>954</v>
          </cell>
          <cell r="E61">
            <v>2.0944357546827004E-2</v>
          </cell>
          <cell r="F61">
            <v>957</v>
          </cell>
          <cell r="G61">
            <v>2.0722808081245533E-2</v>
          </cell>
          <cell r="H61">
            <v>1005</v>
          </cell>
          <cell r="I61">
            <v>2.1677235667141193E-2</v>
          </cell>
          <cell r="J61">
            <v>947</v>
          </cell>
          <cell r="K61">
            <v>972</v>
          </cell>
        </row>
        <row r="62">
          <cell r="B62" t="str">
            <v>McMaster University</v>
          </cell>
          <cell r="C62">
            <v>11</v>
          </cell>
          <cell r="D62">
            <v>870</v>
          </cell>
          <cell r="E62">
            <v>1.9100200278552928E-2</v>
          </cell>
          <cell r="F62">
            <v>930</v>
          </cell>
          <cell r="G62">
            <v>2.013815205387497E-2</v>
          </cell>
          <cell r="H62">
            <v>939</v>
          </cell>
          <cell r="I62">
            <v>2.0253656011388638E-2</v>
          </cell>
          <cell r="J62">
            <v>864</v>
          </cell>
          <cell r="K62">
            <v>913</v>
          </cell>
        </row>
        <row r="63">
          <cell r="B63" t="str">
            <v>Concordia University</v>
          </cell>
          <cell r="C63">
            <v>10</v>
          </cell>
          <cell r="D63">
            <v>930</v>
          </cell>
          <cell r="E63">
            <v>2.041745547017727E-2</v>
          </cell>
          <cell r="F63">
            <v>1065</v>
          </cell>
          <cell r="G63">
            <v>2.3061432190727787E-2</v>
          </cell>
          <cell r="H63">
            <v>1056</v>
          </cell>
          <cell r="I63">
            <v>2.2777274492040894E-2</v>
          </cell>
          <cell r="J63">
            <v>1003</v>
          </cell>
          <cell r="K63">
            <v>1017</v>
          </cell>
        </row>
        <row r="64">
          <cell r="B64" t="str">
            <v>Dalhousie University</v>
          </cell>
          <cell r="C64">
            <v>10</v>
          </cell>
          <cell r="D64">
            <v>942</v>
          </cell>
          <cell r="E64">
            <v>2.0680906508502139E-2</v>
          </cell>
          <cell r="F64">
            <v>954</v>
          </cell>
          <cell r="G64">
            <v>2.0657846300426583E-2</v>
          </cell>
          <cell r="H64">
            <v>951</v>
          </cell>
          <cell r="I64">
            <v>2.051248867607092E-2</v>
          </cell>
          <cell r="J64">
            <v>956</v>
          </cell>
          <cell r="K64">
            <v>949</v>
          </cell>
        </row>
        <row r="65">
          <cell r="B65" t="str">
            <v>University of Saskatchewan</v>
          </cell>
          <cell r="C65">
            <v>10</v>
          </cell>
          <cell r="D65">
            <v>984</v>
          </cell>
          <cell r="E65">
            <v>2.1602985142639176E-2</v>
          </cell>
          <cell r="F65">
            <v>975</v>
          </cell>
          <cell r="G65">
            <v>2.1112578766159244E-2</v>
          </cell>
          <cell r="H65">
            <v>972</v>
          </cell>
          <cell r="I65">
            <v>2.0965445839264914E-2</v>
          </cell>
          <cell r="J65">
            <v>978</v>
          </cell>
          <cell r="K65">
            <v>977</v>
          </cell>
        </row>
        <row r="66">
          <cell r="B66" t="str">
            <v>Simon Fraser University</v>
          </cell>
          <cell r="C66">
            <v>10</v>
          </cell>
          <cell r="D66">
            <v>1020</v>
          </cell>
          <cell r="E66">
            <v>2.239333825761378E-2</v>
          </cell>
          <cell r="F66">
            <v>1044</v>
          </cell>
          <cell r="G66">
            <v>2.2606699724995127E-2</v>
          </cell>
          <cell r="H66">
            <v>1047</v>
          </cell>
          <cell r="I66">
            <v>2.2583149993529183E-2</v>
          </cell>
          <cell r="J66">
            <v>1021</v>
          </cell>
          <cell r="K66">
            <v>1037</v>
          </cell>
        </row>
        <row r="67">
          <cell r="B67" t="str">
            <v>Memorial University of Newfoundland</v>
          </cell>
          <cell r="C67">
            <v>10</v>
          </cell>
          <cell r="D67">
            <v>978</v>
          </cell>
          <cell r="E67">
            <v>2.1471259623476742E-2</v>
          </cell>
          <cell r="F67">
            <v>948</v>
          </cell>
          <cell r="G67">
            <v>2.052792273878868E-2</v>
          </cell>
          <cell r="H67">
            <v>1143</v>
          </cell>
          <cell r="I67">
            <v>2.4653811310987445E-2</v>
          </cell>
          <cell r="J67">
            <v>976</v>
          </cell>
          <cell r="K67">
            <v>1023</v>
          </cell>
        </row>
        <row r="68">
          <cell r="B68" t="str">
            <v>Toronto Metropolitan University</v>
          </cell>
          <cell r="C68">
            <v>10</v>
          </cell>
          <cell r="D68">
            <v>1104.4638</v>
          </cell>
          <cell r="E68">
            <v>2.4247677908519113E-2</v>
          </cell>
          <cell r="F68">
            <v>1143</v>
          </cell>
          <cell r="G68">
            <v>2.4750438492020528E-2</v>
          </cell>
          <cell r="H68">
            <v>927</v>
          </cell>
          <cell r="I68">
            <v>1.9994823346706353E-2</v>
          </cell>
          <cell r="J68">
            <v>1112.1546000000001</v>
          </cell>
          <cell r="K68">
            <v>1058.1546000000001</v>
          </cell>
        </row>
        <row r="69">
          <cell r="B69" t="str">
            <v>Université du Québec à Montréal</v>
          </cell>
          <cell r="C69">
            <v>10</v>
          </cell>
          <cell r="D69">
            <v>1107</v>
          </cell>
          <cell r="E69">
            <v>2.4303358285469073E-2</v>
          </cell>
          <cell r="F69">
            <v>1104</v>
          </cell>
          <cell r="G69">
            <v>2.3905935341374158E-2</v>
          </cell>
          <cell r="H69">
            <v>1122</v>
          </cell>
          <cell r="I69">
            <v>2.4200854147793452E-2</v>
          </cell>
          <cell r="J69">
            <v>1107</v>
          </cell>
          <cell r="K69">
            <v>1111</v>
          </cell>
        </row>
        <row r="70">
          <cell r="B70" t="str">
            <v>Université de Sherbrooke</v>
          </cell>
          <cell r="C70">
            <v>10</v>
          </cell>
          <cell r="D70">
            <v>1180.5288</v>
          </cell>
          <cell r="E70">
            <v>2.5917628177700869E-2</v>
          </cell>
          <cell r="F70">
            <v>1218</v>
          </cell>
          <cell r="G70">
            <v>2.6374483012494315E-2</v>
          </cell>
          <cell r="H70">
            <v>1230</v>
          </cell>
          <cell r="I70">
            <v>2.6530348129933996E-2</v>
          </cell>
          <cell r="J70">
            <v>1187.5096000000001</v>
          </cell>
          <cell r="K70">
            <v>1209.5096000000001</v>
          </cell>
        </row>
        <row r="71">
          <cell r="B71" t="str">
            <v>University of Manitoba</v>
          </cell>
          <cell r="C71">
            <v>10</v>
          </cell>
          <cell r="D71">
            <v>1146</v>
          </cell>
          <cell r="E71">
            <v>2.5159574160024893E-2</v>
          </cell>
          <cell r="F71">
            <v>1161</v>
          </cell>
          <cell r="G71">
            <v>2.5140209176934238E-2</v>
          </cell>
          <cell r="H71">
            <v>1137</v>
          </cell>
          <cell r="I71">
            <v>2.4524394978646304E-2</v>
          </cell>
          <cell r="J71">
            <v>1149</v>
          </cell>
          <cell r="K71">
            <v>1148</v>
          </cell>
        </row>
        <row r="72">
          <cell r="B72" t="str">
            <v>University of Waterloo</v>
          </cell>
          <cell r="C72">
            <v>11</v>
          </cell>
          <cell r="D72">
            <v>1365</v>
          </cell>
          <cell r="E72">
            <v>2.9967555609453734E-2</v>
          </cell>
          <cell r="F72">
            <v>1377</v>
          </cell>
          <cell r="G72">
            <v>2.9817457395898746E-2</v>
          </cell>
          <cell r="H72">
            <v>1383</v>
          </cell>
          <cell r="I72">
            <v>2.9830464604633105E-2</v>
          </cell>
          <cell r="J72">
            <v>1343</v>
          </cell>
          <cell r="K72">
            <v>1375</v>
          </cell>
        </row>
        <row r="73">
          <cell r="B73" t="str">
            <v>Western University</v>
          </cell>
          <cell r="C73">
            <v>11</v>
          </cell>
          <cell r="D73">
            <v>1268.7642000000001</v>
          </cell>
          <cell r="E73">
            <v>2.7854770489951709E-2</v>
          </cell>
          <cell r="F73">
            <v>1221</v>
          </cell>
          <cell r="G73">
            <v>2.6439444793313269E-2</v>
          </cell>
          <cell r="H73">
            <v>1266</v>
          </cell>
          <cell r="I73">
            <v>2.7306846123980846E-2</v>
          </cell>
          <cell r="J73">
            <v>1246.9213999999999</v>
          </cell>
          <cell r="K73">
            <v>1251.9213999999999</v>
          </cell>
        </row>
        <row r="74">
          <cell r="B74" t="str">
            <v>University of Ottawa</v>
          </cell>
          <cell r="C74">
            <v>11</v>
          </cell>
          <cell r="D74">
            <v>1251</v>
          </cell>
          <cell r="E74">
            <v>2.7464770745367489E-2</v>
          </cell>
          <cell r="F74">
            <v>1242</v>
          </cell>
          <cell r="G74">
            <v>2.6894177259045929E-2</v>
          </cell>
          <cell r="H74">
            <v>1314</v>
          </cell>
          <cell r="I74">
            <v>2.8342176782709977E-2</v>
          </cell>
          <cell r="J74">
            <v>1235</v>
          </cell>
          <cell r="K74">
            <v>1269</v>
          </cell>
        </row>
        <row r="75">
          <cell r="B75" t="str">
            <v>York University</v>
          </cell>
          <cell r="C75">
            <v>11</v>
          </cell>
          <cell r="D75">
            <v>1440</v>
          </cell>
          <cell r="E75">
            <v>3.1614124598984161E-2</v>
          </cell>
          <cell r="F75">
            <v>1494</v>
          </cell>
          <cell r="G75">
            <v>3.2350966847837857E-2</v>
          </cell>
          <cell r="H75">
            <v>1506</v>
          </cell>
          <cell r="I75">
            <v>3.2483499417626502E-2</v>
          </cell>
          <cell r="J75">
            <v>1439</v>
          </cell>
          <cell r="K75">
            <v>1480</v>
          </cell>
        </row>
        <row r="76">
          <cell r="B76" t="str">
            <v>Université Laval</v>
          </cell>
          <cell r="C76">
            <v>11</v>
          </cell>
          <cell r="D76">
            <v>1398</v>
          </cell>
          <cell r="E76">
            <v>3.069204596484712E-2</v>
          </cell>
          <cell r="F76">
            <v>1422</v>
          </cell>
          <cell r="G76">
            <v>3.079188410818302E-2</v>
          </cell>
          <cell r="H76">
            <v>1419</v>
          </cell>
          <cell r="I76">
            <v>3.0606962598679954E-2</v>
          </cell>
          <cell r="J76">
            <v>1401</v>
          </cell>
          <cell r="K76">
            <v>1413</v>
          </cell>
        </row>
        <row r="77">
          <cell r="B77" t="str">
            <v>Université de Montréal</v>
          </cell>
          <cell r="C77">
            <v>11</v>
          </cell>
          <cell r="D77">
            <v>1434</v>
          </cell>
          <cell r="E77">
            <v>3.1482399079821727E-2</v>
          </cell>
          <cell r="F77">
            <v>1440</v>
          </cell>
          <cell r="G77">
            <v>3.1181654793096727E-2</v>
          </cell>
          <cell r="H77">
            <v>1452</v>
          </cell>
          <cell r="I77">
            <v>3.1318752426556233E-2</v>
          </cell>
          <cell r="J77">
            <v>1434</v>
          </cell>
          <cell r="K77">
            <v>1442</v>
          </cell>
        </row>
        <row r="78">
          <cell r="B78" t="str">
            <v>University of Alberta</v>
          </cell>
          <cell r="C78">
            <v>11</v>
          </cell>
          <cell r="D78">
            <v>1596</v>
          </cell>
          <cell r="E78">
            <v>3.5038988097207444E-2</v>
          </cell>
          <cell r="F78">
            <v>1569</v>
          </cell>
          <cell r="G78">
            <v>3.3975011368311644E-2</v>
          </cell>
          <cell r="H78">
            <v>1521</v>
          </cell>
          <cell r="I78">
            <v>3.2807040248479358E-2</v>
          </cell>
          <cell r="J78">
            <v>1598</v>
          </cell>
          <cell r="K78">
            <v>1562</v>
          </cell>
        </row>
        <row r="79">
          <cell r="B79" t="str">
            <v>University of Calgary</v>
          </cell>
          <cell r="C79">
            <v>11</v>
          </cell>
          <cell r="D79">
            <v>1815</v>
          </cell>
          <cell r="E79">
            <v>3.9846969546636281E-2</v>
          </cell>
          <cell r="F79">
            <v>1788</v>
          </cell>
          <cell r="G79">
            <v>3.8717221368095106E-2</v>
          </cell>
          <cell r="H79">
            <v>1794</v>
          </cell>
          <cell r="I79">
            <v>3.8695483370001296E-2</v>
          </cell>
          <cell r="J79">
            <v>1805</v>
          </cell>
          <cell r="K79">
            <v>1799</v>
          </cell>
        </row>
        <row r="80">
          <cell r="B80" t="str">
            <v>McGill University</v>
          </cell>
          <cell r="C80">
            <v>12</v>
          </cell>
          <cell r="D80">
            <v>1944</v>
          </cell>
          <cell r="E80">
            <v>4.2679068208628615E-2</v>
          </cell>
          <cell r="F80">
            <v>1974</v>
          </cell>
          <cell r="G80">
            <v>4.2744851778870101E-2</v>
          </cell>
          <cell r="H80">
            <v>1968</v>
          </cell>
          <cell r="I80">
            <v>4.2448557007894398E-2</v>
          </cell>
          <cell r="J80">
            <v>1945</v>
          </cell>
          <cell r="K80">
            <v>1962</v>
          </cell>
        </row>
        <row r="81">
          <cell r="B81" t="str">
            <v>University of Toronto</v>
          </cell>
          <cell r="C81">
            <v>13</v>
          </cell>
          <cell r="D81">
            <v>2778</v>
          </cell>
          <cell r="E81">
            <v>6.0988915372206944E-2</v>
          </cell>
          <cell r="F81">
            <v>2808</v>
          </cell>
          <cell r="G81">
            <v>6.080422684653862E-2</v>
          </cell>
          <cell r="H81">
            <v>2883</v>
          </cell>
          <cell r="I81">
            <v>6.2184547689918469E-2</v>
          </cell>
          <cell r="J81">
            <v>2768</v>
          </cell>
          <cell r="K81">
            <v>2823</v>
          </cell>
        </row>
        <row r="82">
          <cell r="B82" t="str">
            <v>University of British Columbia</v>
          </cell>
          <cell r="C82">
            <v>13</v>
          </cell>
          <cell r="D82">
            <v>2940</v>
          </cell>
          <cell r="E82">
            <v>6.4545504389592653E-2</v>
          </cell>
          <cell r="F82">
            <v>3000</v>
          </cell>
          <cell r="G82">
            <v>6.4961780818951514E-2</v>
          </cell>
          <cell r="H82">
            <v>2991</v>
          </cell>
          <cell r="I82">
            <v>6.4514041672059014E-2</v>
          </cell>
          <cell r="J82">
            <v>2929</v>
          </cell>
          <cell r="K82">
            <v>2977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elssci2014CRKNMemberMatch"/>
      <sheetName val="t&amp;f2013CRKNMemberMatch"/>
      <sheetName val="springer2014CRKNMemberMatch"/>
      <sheetName val="Sheet4"/>
    </sheetNames>
    <sheetDataSet>
      <sheetData sheetId="0" refreshError="1"/>
      <sheetData sheetId="1">
        <row r="3">
          <cell r="A3" t="str">
            <v>Acadia University</v>
          </cell>
          <cell r="B3">
            <v>56398.63</v>
          </cell>
          <cell r="C3">
            <v>55800</v>
          </cell>
        </row>
        <row r="4">
          <cell r="A4" t="str">
            <v>Cape Breton University</v>
          </cell>
          <cell r="B4">
            <v>19743.080000000002</v>
          </cell>
          <cell r="C4">
            <v>19500</v>
          </cell>
        </row>
        <row r="5">
          <cell r="A5" t="str">
            <v>Dalhousie University</v>
          </cell>
          <cell r="B5">
            <v>91865.48</v>
          </cell>
          <cell r="C5">
            <v>90900</v>
          </cell>
        </row>
        <row r="6">
          <cell r="A6" t="str">
            <v>Dalhousie's Agricultural Campus (formerly NSAC)</v>
          </cell>
          <cell r="B6">
            <v>37066.410000000003</v>
          </cell>
          <cell r="C6">
            <v>36700</v>
          </cell>
        </row>
        <row r="7">
          <cell r="A7" t="str">
            <v>Memorial University of Newfoundland</v>
          </cell>
          <cell r="B7">
            <v>76106.240000000005</v>
          </cell>
          <cell r="C7">
            <v>75300</v>
          </cell>
        </row>
        <row r="8">
          <cell r="A8" t="str">
            <v>Mount Allison University</v>
          </cell>
          <cell r="B8">
            <v>33727.360000000001</v>
          </cell>
          <cell r="C8">
            <v>33400</v>
          </cell>
        </row>
        <row r="9">
          <cell r="A9" t="str">
            <v>Mount Saint Vincent University</v>
          </cell>
          <cell r="B9">
            <v>41147.019999999997</v>
          </cell>
          <cell r="C9">
            <v>40700</v>
          </cell>
        </row>
        <row r="10">
          <cell r="A10" t="str">
            <v>Saint Mary's University</v>
          </cell>
          <cell r="B10">
            <v>79579.17</v>
          </cell>
          <cell r="C10">
            <v>78800</v>
          </cell>
        </row>
        <row r="11">
          <cell r="A11" t="str">
            <v>St. Francis Xavier University</v>
          </cell>
          <cell r="B11">
            <v>61914.65</v>
          </cell>
          <cell r="C11">
            <v>61300</v>
          </cell>
        </row>
        <row r="12">
          <cell r="A12" t="str">
            <v>Université de Moncton</v>
          </cell>
          <cell r="B12">
            <v>116799.38</v>
          </cell>
          <cell r="C12">
            <v>115600</v>
          </cell>
        </row>
        <row r="13">
          <cell r="A13" t="str">
            <v>Université Sainte-Anne</v>
          </cell>
          <cell r="B13">
            <v>3915.94</v>
          </cell>
          <cell r="C13">
            <v>3900</v>
          </cell>
        </row>
        <row r="14">
          <cell r="A14" t="str">
            <v>University of New Brunswick</v>
          </cell>
          <cell r="B14">
            <v>324774.45</v>
          </cell>
          <cell r="C14">
            <v>321500</v>
          </cell>
        </row>
        <row r="15">
          <cell r="A15" t="str">
            <v>University of Prince Edward Island</v>
          </cell>
          <cell r="B15">
            <v>160595.62</v>
          </cell>
          <cell r="C15">
            <v>159000</v>
          </cell>
        </row>
        <row r="16">
          <cell r="A16" t="str">
            <v>Bishop's University</v>
          </cell>
          <cell r="B16">
            <v>32239</v>
          </cell>
          <cell r="C16">
            <v>31900</v>
          </cell>
        </row>
        <row r="17">
          <cell r="A17" t="str">
            <v>Concordia University</v>
          </cell>
          <cell r="B17">
            <v>474931.86</v>
          </cell>
          <cell r="C17">
            <v>470200</v>
          </cell>
        </row>
        <row r="18">
          <cell r="A18" t="str">
            <v>McGill University</v>
          </cell>
          <cell r="B18">
            <v>1236796.8</v>
          </cell>
          <cell r="C18">
            <v>1224400</v>
          </cell>
        </row>
        <row r="19">
          <cell r="A19" t="str">
            <v>Université de Montréal</v>
          </cell>
          <cell r="B19">
            <v>1475838.77</v>
          </cell>
          <cell r="C19">
            <v>1461100</v>
          </cell>
        </row>
        <row r="20">
          <cell r="A20" t="str">
            <v>École Polytechnique de Montréal</v>
          </cell>
          <cell r="B20">
            <v>107142.39999999999</v>
          </cell>
          <cell r="C20">
            <v>106100</v>
          </cell>
        </row>
        <row r="21">
          <cell r="A21" t="str">
            <v>HEC Montréal</v>
          </cell>
          <cell r="B21">
            <v>127458.27</v>
          </cell>
          <cell r="C21">
            <v>126200</v>
          </cell>
        </row>
        <row r="22">
          <cell r="A22" t="str">
            <v>Université de Sherbrooke</v>
          </cell>
          <cell r="B22">
            <v>604316.5</v>
          </cell>
          <cell r="C22">
            <v>598300</v>
          </cell>
        </row>
        <row r="23">
          <cell r="A23" t="str">
            <v>Université du Québec à Chicoutimi</v>
          </cell>
          <cell r="B23">
            <v>43498.39</v>
          </cell>
          <cell r="C23">
            <v>43100</v>
          </cell>
        </row>
        <row r="24">
          <cell r="A24" t="str">
            <v>Université du Québec à Montréal</v>
          </cell>
          <cell r="B24">
            <v>518942.53</v>
          </cell>
          <cell r="C24">
            <v>513800</v>
          </cell>
        </row>
        <row r="25">
          <cell r="A25" t="str">
            <v>Université du Québec à Rimouski</v>
          </cell>
          <cell r="B25">
            <v>65670.91</v>
          </cell>
          <cell r="C25">
            <v>65000</v>
          </cell>
        </row>
        <row r="26">
          <cell r="A26" t="str">
            <v>Université du Québec à Trois-Rivières</v>
          </cell>
          <cell r="B26">
            <v>173766.54</v>
          </cell>
          <cell r="C26">
            <v>172000</v>
          </cell>
        </row>
        <row r="27">
          <cell r="A27" t="str">
            <v>Université du Québec en Abitibi-Témiscamingue</v>
          </cell>
          <cell r="B27">
            <v>14361.51</v>
          </cell>
          <cell r="C27">
            <v>14200</v>
          </cell>
        </row>
        <row r="28">
          <cell r="A28" t="str">
            <v>Université du Québec en Outaouais</v>
          </cell>
          <cell r="B28">
            <v>36155.21</v>
          </cell>
          <cell r="C28">
            <v>35800</v>
          </cell>
        </row>
        <row r="29">
          <cell r="A29" t="str">
            <v>École nationale d'administration publique</v>
          </cell>
          <cell r="B29">
            <v>6517.5</v>
          </cell>
          <cell r="C29">
            <v>6500</v>
          </cell>
        </row>
        <row r="30">
          <cell r="A30" t="str">
            <v>École de technologie supérieure</v>
          </cell>
          <cell r="B30">
            <v>49096.55</v>
          </cell>
          <cell r="C30">
            <v>48600</v>
          </cell>
        </row>
        <row r="31">
          <cell r="A31" t="str">
            <v>Institut national de la recherche scientifique</v>
          </cell>
          <cell r="B31">
            <v>65358.31</v>
          </cell>
          <cell r="C31">
            <v>64700</v>
          </cell>
        </row>
        <row r="32">
          <cell r="A32" t="str">
            <v>Télé-université du Québec</v>
          </cell>
          <cell r="B32">
            <v>12887.73</v>
          </cell>
          <cell r="C32">
            <v>12800</v>
          </cell>
        </row>
        <row r="33">
          <cell r="A33" t="str">
            <v>Université Laval</v>
          </cell>
          <cell r="B33">
            <v>920185.29</v>
          </cell>
          <cell r="C33">
            <v>911000</v>
          </cell>
        </row>
        <row r="34">
          <cell r="A34" t="str">
            <v>Brock University</v>
          </cell>
          <cell r="B34">
            <v>330405.68</v>
          </cell>
          <cell r="C34">
            <v>327100</v>
          </cell>
        </row>
        <row r="35">
          <cell r="A35" t="str">
            <v>Carleton University</v>
          </cell>
          <cell r="B35">
            <v>275056.37</v>
          </cell>
          <cell r="C35">
            <v>272300</v>
          </cell>
        </row>
        <row r="36">
          <cell r="A36" t="str">
            <v>Lakehead University</v>
          </cell>
          <cell r="B36">
            <v>131905.5</v>
          </cell>
          <cell r="C36">
            <v>130600</v>
          </cell>
        </row>
        <row r="37">
          <cell r="A37" t="str">
            <v>Laurentian University</v>
          </cell>
          <cell r="B37">
            <v>141576.54999999999</v>
          </cell>
          <cell r="C37">
            <v>140200</v>
          </cell>
        </row>
        <row r="38">
          <cell r="A38" t="str">
            <v>McMaster University</v>
          </cell>
          <cell r="B38">
            <v>1570998.19</v>
          </cell>
          <cell r="C38">
            <v>1555300</v>
          </cell>
        </row>
        <row r="39">
          <cell r="A39" t="str">
            <v>Nipissing University</v>
          </cell>
          <cell r="B39">
            <v>19159.490000000002</v>
          </cell>
          <cell r="C39">
            <v>19000</v>
          </cell>
        </row>
        <row r="40">
          <cell r="A40" t="str">
            <v>Queen's University</v>
          </cell>
          <cell r="B40">
            <v>1314782.8700000001</v>
          </cell>
          <cell r="C40">
            <v>1301600</v>
          </cell>
        </row>
        <row r="41">
          <cell r="A41" t="str">
            <v>Royal Military College of Canada</v>
          </cell>
          <cell r="B41">
            <v>236299.37</v>
          </cell>
          <cell r="C41">
            <v>233900</v>
          </cell>
        </row>
        <row r="42">
          <cell r="A42" t="str">
            <v>Ryerson University</v>
          </cell>
          <cell r="B42">
            <v>185618.09</v>
          </cell>
          <cell r="C42">
            <v>183800</v>
          </cell>
        </row>
        <row r="43">
          <cell r="A43" t="str">
            <v>Trent University</v>
          </cell>
          <cell r="B43">
            <v>67604.600000000006</v>
          </cell>
          <cell r="C43">
            <v>66900</v>
          </cell>
        </row>
        <row r="44">
          <cell r="A44" t="str">
            <v>University of Guelph</v>
          </cell>
          <cell r="B44">
            <v>534722.75</v>
          </cell>
          <cell r="C44">
            <v>529400</v>
          </cell>
        </row>
        <row r="45">
          <cell r="A45" t="str">
            <v>University of Ontario Institute of Technology</v>
          </cell>
          <cell r="B45">
            <v>18504.66</v>
          </cell>
          <cell r="C45">
            <v>18300</v>
          </cell>
        </row>
        <row r="46">
          <cell r="A46" t="str">
            <v>University of Ottawa</v>
          </cell>
          <cell r="B46">
            <v>914604.02</v>
          </cell>
          <cell r="C46">
            <v>905500</v>
          </cell>
        </row>
        <row r="47">
          <cell r="A47" t="str">
            <v>University of Toronto</v>
          </cell>
          <cell r="B47">
            <v>2858007.15</v>
          </cell>
          <cell r="C47">
            <v>2829400</v>
          </cell>
        </row>
        <row r="48">
          <cell r="A48" t="str">
            <v>University of Waterloo</v>
          </cell>
          <cell r="B48">
            <v>1278940.93</v>
          </cell>
          <cell r="C48">
            <v>1266200</v>
          </cell>
        </row>
        <row r="49">
          <cell r="A49" t="str">
            <v>Western University</v>
          </cell>
          <cell r="B49">
            <v>1644897.61</v>
          </cell>
          <cell r="C49">
            <v>1628400</v>
          </cell>
        </row>
        <row r="50">
          <cell r="A50" t="str">
            <v>University of Windsor</v>
          </cell>
          <cell r="B50">
            <v>401835.95</v>
          </cell>
          <cell r="C50">
            <v>397800</v>
          </cell>
        </row>
        <row r="51">
          <cell r="A51" t="str">
            <v>Wilfrid Laurier University</v>
          </cell>
          <cell r="B51">
            <v>163380.70000000001</v>
          </cell>
          <cell r="C51">
            <v>161700</v>
          </cell>
        </row>
        <row r="52">
          <cell r="A52" t="str">
            <v>York University</v>
          </cell>
          <cell r="B52">
            <v>948303.25</v>
          </cell>
          <cell r="C52">
            <v>938800</v>
          </cell>
        </row>
        <row r="53">
          <cell r="A53" t="str">
            <v>Athabasca University</v>
          </cell>
          <cell r="B53">
            <v>27927.63</v>
          </cell>
          <cell r="C53">
            <v>27600</v>
          </cell>
        </row>
        <row r="54">
          <cell r="A54" t="str">
            <v>Brandon University</v>
          </cell>
          <cell r="B54">
            <v>22524.33</v>
          </cell>
          <cell r="C54">
            <v>22300</v>
          </cell>
        </row>
        <row r="55">
          <cell r="A55" t="str">
            <v>Concordia University College of Alberta</v>
          </cell>
          <cell r="B55">
            <v>15525.51</v>
          </cell>
          <cell r="C55">
            <v>15400</v>
          </cell>
        </row>
        <row r="56">
          <cell r="A56" t="str">
            <v>Kwantlen Polytechnic University</v>
          </cell>
          <cell r="B56">
            <v>72977</v>
          </cell>
          <cell r="C56">
            <v>72200</v>
          </cell>
        </row>
        <row r="57">
          <cell r="A57" t="str">
            <v>Mount Royal University</v>
          </cell>
          <cell r="B57">
            <v>81722.320000000007</v>
          </cell>
          <cell r="C57">
            <v>80900</v>
          </cell>
        </row>
        <row r="58">
          <cell r="A58" t="str">
            <v>Royal Roads University</v>
          </cell>
          <cell r="B58">
            <v>10429.11</v>
          </cell>
          <cell r="C58">
            <v>10300</v>
          </cell>
        </row>
        <row r="59">
          <cell r="A59" t="str">
            <v>Simon Fraser University</v>
          </cell>
          <cell r="B59">
            <v>1106854.49</v>
          </cell>
          <cell r="C59">
            <v>1095800</v>
          </cell>
        </row>
        <row r="60">
          <cell r="A60" t="str">
            <v>The King's University College (Alberta)</v>
          </cell>
          <cell r="B60">
            <v>4624.22</v>
          </cell>
          <cell r="C60">
            <v>4600</v>
          </cell>
        </row>
        <row r="61">
          <cell r="A61" t="str">
            <v>Thompson Rivers University</v>
          </cell>
          <cell r="B61">
            <v>84172.74</v>
          </cell>
          <cell r="C61">
            <v>83300</v>
          </cell>
        </row>
        <row r="62">
          <cell r="A62" t="str">
            <v>Trinity Western University</v>
          </cell>
          <cell r="B62">
            <v>17000.349999999999</v>
          </cell>
          <cell r="C62">
            <v>16800</v>
          </cell>
        </row>
        <row r="63">
          <cell r="A63" t="str">
            <v>University of Alberta</v>
          </cell>
          <cell r="B63">
            <v>1735260.58</v>
          </cell>
          <cell r="C63">
            <v>1717900</v>
          </cell>
        </row>
        <row r="64">
          <cell r="A64" t="str">
            <v>University of British Columbia</v>
          </cell>
          <cell r="B64">
            <v>1982659.68</v>
          </cell>
          <cell r="C64">
            <v>1962800</v>
          </cell>
        </row>
        <row r="65">
          <cell r="A65" t="str">
            <v>University of Calgary</v>
          </cell>
          <cell r="B65">
            <v>953630.53</v>
          </cell>
          <cell r="C65">
            <v>944100</v>
          </cell>
        </row>
        <row r="66">
          <cell r="A66" t="str">
            <v>University of Lethbridge</v>
          </cell>
          <cell r="B66">
            <v>86621.51</v>
          </cell>
          <cell r="C66">
            <v>85800</v>
          </cell>
        </row>
        <row r="67">
          <cell r="A67" t="str">
            <v>University of Manitoba</v>
          </cell>
          <cell r="B67">
            <v>968603.38</v>
          </cell>
          <cell r="C67">
            <v>958900</v>
          </cell>
        </row>
        <row r="68">
          <cell r="A68" t="str">
            <v>University of Northern British Columbia</v>
          </cell>
          <cell r="B68">
            <v>148180.28</v>
          </cell>
          <cell r="C68">
            <v>146700</v>
          </cell>
        </row>
        <row r="69">
          <cell r="A69" t="str">
            <v>University of Regina</v>
          </cell>
          <cell r="B69">
            <v>313173.59000000003</v>
          </cell>
          <cell r="C69">
            <v>310000</v>
          </cell>
        </row>
        <row r="70">
          <cell r="A70" t="str">
            <v>University of Saskatchewan</v>
          </cell>
          <cell r="B70">
            <v>1038095.78</v>
          </cell>
          <cell r="C70">
            <v>1027700</v>
          </cell>
        </row>
        <row r="71">
          <cell r="A71" t="str">
            <v>University of the Fraser Valley</v>
          </cell>
          <cell r="B71">
            <v>74308.100000000006</v>
          </cell>
          <cell r="C71">
            <v>73600</v>
          </cell>
        </row>
        <row r="72">
          <cell r="A72" t="str">
            <v>University of Victoria</v>
          </cell>
          <cell r="B72">
            <v>647406.97</v>
          </cell>
          <cell r="C72">
            <v>640900</v>
          </cell>
        </row>
        <row r="73">
          <cell r="A73" t="str">
            <v>University of Winnipeg</v>
          </cell>
          <cell r="B73">
            <v>99333.67</v>
          </cell>
          <cell r="C73">
            <v>98300</v>
          </cell>
        </row>
        <row r="74">
          <cell r="A74" t="str">
            <v>Vancouver Island University</v>
          </cell>
          <cell r="B74">
            <v>84617.45</v>
          </cell>
          <cell r="C74">
            <v>83800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 #2"/>
      <sheetName val="Template"/>
      <sheetName val="Data"/>
    </sheetNames>
    <sheetDataSet>
      <sheetData sheetId="0"/>
      <sheetData sheetId="1"/>
      <sheetData sheetId="2">
        <row r="4">
          <cell r="A4" t="str">
            <v>Drop Member List BELOW ROW 4 in this Column</v>
          </cell>
          <cell r="B4" t="str">
            <v>Drop dollar amounts BELOW ROW 4 in these columns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MEMBER</v>
          </cell>
          <cell r="B5" t="str">
            <v>Estimated</v>
          </cell>
          <cell r="C5" t="str">
            <v>Schedule 2 Actual</v>
          </cell>
          <cell r="D5" t="str">
            <v>Column 4</v>
          </cell>
          <cell r="E5" t="str">
            <v>Column 5</v>
          </cell>
          <cell r="F5" t="str">
            <v>Column 6</v>
          </cell>
          <cell r="G5" t="str">
            <v>Column 7</v>
          </cell>
          <cell r="H5" t="str">
            <v>Column 8</v>
          </cell>
          <cell r="I5" t="str">
            <v>Column 9</v>
          </cell>
          <cell r="J5" t="str">
            <v>Column 10</v>
          </cell>
          <cell r="K5" t="str">
            <v>Column 11</v>
          </cell>
          <cell r="L5" t="str">
            <v>Column 12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Acadia University</v>
          </cell>
          <cell r="B7">
            <v>26800</v>
          </cell>
          <cell r="C7">
            <v>26800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Cape Breton University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Dalhousie University</v>
          </cell>
          <cell r="B9">
            <v>209100</v>
          </cell>
          <cell r="C9">
            <v>209100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Dalhousie's Agricultural Campus (formerly NSAC)</v>
          </cell>
          <cell r="B10">
            <v>7100</v>
          </cell>
          <cell r="C10">
            <v>7100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Memorial University of Newfoundland</v>
          </cell>
          <cell r="B11">
            <v>215700</v>
          </cell>
          <cell r="C11">
            <v>215700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Mount Allison University</v>
          </cell>
          <cell r="B12">
            <v>13200</v>
          </cell>
          <cell r="C12">
            <v>13200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Mount Saint Vincent University</v>
          </cell>
          <cell r="B13">
            <v>22900</v>
          </cell>
          <cell r="C13">
            <v>22900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NSCAD University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Saint Mary's University</v>
          </cell>
          <cell r="B15">
            <v>35400</v>
          </cell>
          <cell r="C15">
            <v>35400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St. Francis Xavier University</v>
          </cell>
          <cell r="B16">
            <v>36800</v>
          </cell>
          <cell r="C16">
            <v>36800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Université de Moncton</v>
          </cell>
          <cell r="B17">
            <v>46800</v>
          </cell>
          <cell r="C17">
            <v>46800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Université Sainte-Anne</v>
          </cell>
          <cell r="B18">
            <v>2600</v>
          </cell>
          <cell r="C18">
            <v>2600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University of New Brunswick</v>
          </cell>
          <cell r="B19">
            <v>127400</v>
          </cell>
          <cell r="C19">
            <v>127400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University of Prince Edward Island</v>
          </cell>
          <cell r="B20">
            <v>25500</v>
          </cell>
          <cell r="C20">
            <v>25500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0</v>
          </cell>
          <cell r="B21">
            <v>769300</v>
          </cell>
          <cell r="C21">
            <v>769300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QUEBEC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Bishop's University</v>
          </cell>
          <cell r="B24">
            <v>17700</v>
          </cell>
          <cell r="C24">
            <v>17700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Concordia University</v>
          </cell>
          <cell r="B25">
            <v>159900</v>
          </cell>
          <cell r="C25">
            <v>159900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École Polytechnique de Montréal</v>
          </cell>
          <cell r="B26">
            <v>56100</v>
          </cell>
          <cell r="C26">
            <v>56100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HEC Montréal</v>
          </cell>
          <cell r="B27">
            <v>8900</v>
          </cell>
          <cell r="C27">
            <v>8900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McGill University</v>
          </cell>
          <cell r="B28">
            <v>412400</v>
          </cell>
          <cell r="C28">
            <v>412400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Université de Montréal</v>
          </cell>
          <cell r="B29">
            <v>502100</v>
          </cell>
          <cell r="C29">
            <v>502100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Université de Sherbrooke</v>
          </cell>
          <cell r="B30">
            <v>160000</v>
          </cell>
          <cell r="C30">
            <v>160000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Université du Québec: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 xml:space="preserve">   École de technologie supérieure</v>
          </cell>
          <cell r="B32">
            <v>22100</v>
          </cell>
          <cell r="C32">
            <v>22100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 xml:space="preserve">   École nationale d'administration publique</v>
          </cell>
          <cell r="B33">
            <v>5000</v>
          </cell>
          <cell r="C33">
            <v>5000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 xml:space="preserve">   Institut national de la recherche scientifique</v>
          </cell>
          <cell r="B34">
            <v>28500</v>
          </cell>
          <cell r="C34">
            <v>28500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 xml:space="preserve">   Télé-université du Québec</v>
          </cell>
          <cell r="B35">
            <v>12100</v>
          </cell>
          <cell r="C35">
            <v>12100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 xml:space="preserve">   Université du Québec à Chicoutimi</v>
          </cell>
          <cell r="B36">
            <v>32800</v>
          </cell>
          <cell r="C36">
            <v>32800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 xml:space="preserve">   Université du Québec à Montréal</v>
          </cell>
          <cell r="B37">
            <v>165400</v>
          </cell>
          <cell r="C37">
            <v>165400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 xml:space="preserve">   Université du Québec à Rimouski</v>
          </cell>
          <cell r="B38">
            <v>24500</v>
          </cell>
          <cell r="C38">
            <v>24500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 xml:space="preserve">   Université du Québec à Trois-Rivières</v>
          </cell>
          <cell r="B39">
            <v>50700</v>
          </cell>
          <cell r="C39">
            <v>50700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 xml:space="preserve">   Université du Québec en Abitibi-Témiscamingue</v>
          </cell>
          <cell r="B40">
            <v>12800</v>
          </cell>
          <cell r="C40">
            <v>12800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 xml:space="preserve">   Université du Québec en Outaouais</v>
          </cell>
          <cell r="B41">
            <v>22200</v>
          </cell>
          <cell r="C41">
            <v>22200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Université Laval</v>
          </cell>
          <cell r="B42">
            <v>387500</v>
          </cell>
          <cell r="C42">
            <v>387500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2080700</v>
          </cell>
          <cell r="C43">
            <v>2080700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ONTARIO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Algoma University</v>
          </cell>
          <cell r="B46">
            <v>8300</v>
          </cell>
          <cell r="C46">
            <v>8300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Brock University</v>
          </cell>
          <cell r="B47">
            <v>88900</v>
          </cell>
          <cell r="C47">
            <v>88900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Carleton University</v>
          </cell>
          <cell r="B48">
            <v>137600</v>
          </cell>
          <cell r="C48">
            <v>137600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Lakehead University</v>
          </cell>
          <cell r="B49">
            <v>48000</v>
          </cell>
          <cell r="C49">
            <v>48000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Laurentian University</v>
          </cell>
          <cell r="B50">
            <v>52200</v>
          </cell>
          <cell r="C50">
            <v>52200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McMaster University</v>
          </cell>
          <cell r="B51">
            <v>389000</v>
          </cell>
          <cell r="C51">
            <v>389000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Nipissing University</v>
          </cell>
          <cell r="B52">
            <v>10700</v>
          </cell>
          <cell r="C52">
            <v>10700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OCAD University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Queen's University</v>
          </cell>
          <cell r="B54">
            <v>315900</v>
          </cell>
          <cell r="C54">
            <v>315900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Royal Military College of Canada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Ryerson University</v>
          </cell>
          <cell r="B56">
            <v>82600</v>
          </cell>
          <cell r="C56">
            <v>82600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Trent University</v>
          </cell>
          <cell r="B57">
            <v>41600</v>
          </cell>
          <cell r="C57">
            <v>41600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University of Guelph</v>
          </cell>
          <cell r="B58">
            <v>234900</v>
          </cell>
          <cell r="C58">
            <v>234900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University of Ontario Institute of Technology</v>
          </cell>
          <cell r="B59">
            <v>3500</v>
          </cell>
          <cell r="C59">
            <v>3500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University of Ottawa</v>
          </cell>
          <cell r="B60">
            <v>284300</v>
          </cell>
          <cell r="C60">
            <v>284300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University of Toronto</v>
          </cell>
          <cell r="B61">
            <v>987600</v>
          </cell>
          <cell r="C61">
            <v>987600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 t="str">
            <v>University of Waterloo</v>
          </cell>
          <cell r="B62">
            <v>342100</v>
          </cell>
          <cell r="C62">
            <v>342100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University of Windsor</v>
          </cell>
          <cell r="B63">
            <v>66200</v>
          </cell>
          <cell r="C63">
            <v>66200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Western University</v>
          </cell>
          <cell r="B64">
            <v>374700</v>
          </cell>
          <cell r="C64">
            <v>374700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Wilfrid Laurier University</v>
          </cell>
          <cell r="B65">
            <v>73700</v>
          </cell>
          <cell r="C65">
            <v>73700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York University</v>
          </cell>
          <cell r="B66">
            <v>344400</v>
          </cell>
          <cell r="C66">
            <v>344400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0</v>
          </cell>
          <cell r="B67">
            <v>3886200</v>
          </cell>
          <cell r="C67">
            <v>3886200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WESTERN REGION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Athabasca University</v>
          </cell>
          <cell r="B70">
            <v>18300</v>
          </cell>
          <cell r="C70">
            <v>18300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Brandon University</v>
          </cell>
          <cell r="B71">
            <v>20000</v>
          </cell>
          <cell r="C71">
            <v>20000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Concordia University College of Alberta</v>
          </cell>
          <cell r="B72">
            <v>10200</v>
          </cell>
          <cell r="C72">
            <v>10200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Kwantlen Polytechnic University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MacEwan University</v>
          </cell>
          <cell r="B74">
            <v>35200</v>
          </cell>
          <cell r="C74">
            <v>35200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Mount Royal University</v>
          </cell>
          <cell r="B75">
            <v>8200</v>
          </cell>
          <cell r="C75">
            <v>8200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Royal Roads University</v>
          </cell>
          <cell r="B76">
            <v>6800</v>
          </cell>
          <cell r="C76">
            <v>6800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Simon Fraser University</v>
          </cell>
          <cell r="B77">
            <v>194300</v>
          </cell>
          <cell r="C77">
            <v>194300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The King's University College (Alberta)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Thompson Rivers University</v>
          </cell>
          <cell r="B79">
            <v>45900</v>
          </cell>
          <cell r="C79">
            <v>45900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Trinity Western University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University of Alberta</v>
          </cell>
          <cell r="B81">
            <v>526900</v>
          </cell>
          <cell r="C81">
            <v>526900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University of British Columbia</v>
          </cell>
          <cell r="B82">
            <v>606600</v>
          </cell>
          <cell r="C82">
            <v>606600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University of Calgary</v>
          </cell>
          <cell r="B83">
            <v>300900</v>
          </cell>
          <cell r="C83">
            <v>300900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University of Lethbridge</v>
          </cell>
          <cell r="B84">
            <v>50100</v>
          </cell>
          <cell r="C84">
            <v>50100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University of Manitoba</v>
          </cell>
          <cell r="B85">
            <v>288000</v>
          </cell>
          <cell r="C85">
            <v>288000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University of Northern British Columbia</v>
          </cell>
          <cell r="B86">
            <v>51300</v>
          </cell>
          <cell r="C86">
            <v>51300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University of Regina</v>
          </cell>
          <cell r="B87">
            <v>85300</v>
          </cell>
          <cell r="C87">
            <v>85300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 t="str">
            <v>University of Saskatchewan</v>
          </cell>
          <cell r="B88">
            <v>297200</v>
          </cell>
          <cell r="C88">
            <v>297200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University of the Fraser Valley</v>
          </cell>
          <cell r="B89">
            <v>49700</v>
          </cell>
          <cell r="C89">
            <v>49700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University of Victoria</v>
          </cell>
          <cell r="B90">
            <v>210400</v>
          </cell>
          <cell r="C90">
            <v>210400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University of Winnipeg</v>
          </cell>
          <cell r="B91">
            <v>51100</v>
          </cell>
          <cell r="C91">
            <v>51100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Vancouver Island University</v>
          </cell>
          <cell r="B92">
            <v>39500</v>
          </cell>
          <cell r="C92">
            <v>39500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0</v>
          </cell>
          <cell r="B93">
            <v>2895900</v>
          </cell>
          <cell r="C93">
            <v>2895900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GRAND TOTAL</v>
          </cell>
          <cell r="B95">
            <v>9632100</v>
          </cell>
          <cell r="C95">
            <v>9632100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2643-820A-41EB-B48F-BD9A46E3832D}">
  <sheetPr>
    <pageSetUpPr fitToPage="1"/>
  </sheetPr>
  <dimension ref="A1:R173"/>
  <sheetViews>
    <sheetView tabSelected="1" zoomScaleNormal="100" workbookViewId="0">
      <pane xSplit="2" ySplit="21" topLeftCell="C30" activePane="bottomRight" state="frozen"/>
      <selection activeCell="M1" sqref="M1:AC67"/>
      <selection pane="topRight" activeCell="M1" sqref="M1:AC67"/>
      <selection pane="bottomLeft" activeCell="M1" sqref="M1:AC67"/>
      <selection pane="bottomRight" activeCell="C15" sqref="C15"/>
    </sheetView>
  </sheetViews>
  <sheetFormatPr defaultColWidth="9.140625" defaultRowHeight="12.75" x14ac:dyDescent="0.2"/>
  <cols>
    <col min="1" max="1" width="9.140625" style="1" customWidth="1"/>
    <col min="2" max="2" width="42.140625" style="1" customWidth="1"/>
    <col min="3" max="3" width="13.85546875" style="1" customWidth="1"/>
    <col min="4" max="7" width="12.5703125" style="1" customWidth="1"/>
    <col min="8" max="8" width="12.85546875" style="1" customWidth="1"/>
    <col min="9" max="9" width="9.28515625" style="5" customWidth="1"/>
    <col min="10" max="10" width="11.7109375" style="5" customWidth="1"/>
    <col min="11" max="11" width="9.85546875" style="5" customWidth="1"/>
    <col min="12" max="12" width="9.5703125" style="5" customWidth="1"/>
    <col min="13" max="13" width="9.140625" style="5" customWidth="1"/>
    <col min="14" max="14" width="9.140625" style="154" customWidth="1"/>
    <col min="15" max="15" width="9.140625" style="155" customWidth="1"/>
    <col min="16" max="16" width="9.140625" style="4"/>
    <col min="17" max="18" width="9.140625" style="1" customWidth="1"/>
    <col min="19" max="16384" width="9.140625" style="1"/>
  </cols>
  <sheetData>
    <row r="1" spans="1:18" ht="33" customHeight="1" x14ac:dyDescent="0.35">
      <c r="B1" s="2" t="s">
        <v>0</v>
      </c>
      <c r="C1" s="3"/>
      <c r="E1" s="4"/>
      <c r="F1" s="4"/>
      <c r="G1" s="4"/>
      <c r="H1" s="4"/>
      <c r="N1" s="5"/>
      <c r="O1" s="6"/>
    </row>
    <row r="2" spans="1:18" ht="1.5" customHeight="1" x14ac:dyDescent="0.3">
      <c r="B2" s="7"/>
      <c r="E2" s="4"/>
      <c r="F2" s="4"/>
      <c r="G2" s="4"/>
      <c r="H2" s="4"/>
      <c r="N2" s="5"/>
      <c r="O2" s="6"/>
    </row>
    <row r="3" spans="1:18" ht="15" customHeight="1" thickBot="1" x14ac:dyDescent="0.25">
      <c r="A3" s="8"/>
      <c r="B3" s="9" t="s">
        <v>1</v>
      </c>
      <c r="E3" s="4"/>
      <c r="F3" s="4"/>
      <c r="G3" s="4"/>
      <c r="H3" s="4"/>
      <c r="N3" s="5"/>
      <c r="O3" s="6"/>
    </row>
    <row r="4" spans="1:18" ht="13.5" customHeight="1" x14ac:dyDescent="0.2">
      <c r="A4" s="8"/>
      <c r="B4" s="10" t="s">
        <v>2</v>
      </c>
      <c r="C4" s="11" t="s">
        <v>3</v>
      </c>
      <c r="D4" s="12"/>
      <c r="E4" s="13" t="s">
        <v>101</v>
      </c>
      <c r="F4" s="14"/>
      <c r="G4" s="15" t="s">
        <v>4</v>
      </c>
      <c r="H4" s="15"/>
      <c r="I4" s="16" t="s">
        <v>5</v>
      </c>
      <c r="J4" s="17" t="s">
        <v>6</v>
      </c>
      <c r="K4" s="18" t="s">
        <v>7</v>
      </c>
      <c r="L4" s="19" t="s">
        <v>8</v>
      </c>
      <c r="M4" s="18" t="s">
        <v>9</v>
      </c>
      <c r="N4" s="20" t="s">
        <v>10</v>
      </c>
      <c r="O4" s="21" t="s">
        <v>11</v>
      </c>
      <c r="P4" s="21" t="s">
        <v>12</v>
      </c>
      <c r="Q4" s="21" t="s">
        <v>13</v>
      </c>
      <c r="R4" s="21" t="s">
        <v>14</v>
      </c>
    </row>
    <row r="5" spans="1:18" ht="15.6" customHeight="1" x14ac:dyDescent="0.2">
      <c r="A5" s="8"/>
      <c r="B5" s="22"/>
      <c r="C5" s="23"/>
      <c r="D5" s="24"/>
      <c r="E5" s="25"/>
      <c r="F5" s="26"/>
      <c r="G5" s="27"/>
      <c r="H5" s="27"/>
      <c r="I5" s="28"/>
      <c r="J5" s="29"/>
      <c r="K5" s="30"/>
      <c r="L5" s="31"/>
      <c r="M5" s="30"/>
      <c r="N5" s="32"/>
      <c r="O5" s="33"/>
      <c r="P5" s="33"/>
      <c r="Q5" s="33"/>
      <c r="R5" s="33"/>
    </row>
    <row r="6" spans="1:18" ht="16.5" customHeight="1" thickBot="1" x14ac:dyDescent="0.25">
      <c r="A6" s="8"/>
      <c r="B6" s="34"/>
      <c r="C6" s="35"/>
      <c r="D6" s="36"/>
      <c r="E6" s="37"/>
      <c r="F6" s="38"/>
      <c r="G6" s="39"/>
      <c r="H6" s="39"/>
      <c r="I6" s="28"/>
      <c r="J6" s="29"/>
      <c r="K6" s="30"/>
      <c r="L6" s="31"/>
      <c r="M6" s="30"/>
      <c r="N6" s="32"/>
      <c r="O6" s="33"/>
      <c r="P6" s="33"/>
      <c r="Q6" s="33"/>
      <c r="R6" s="33"/>
    </row>
    <row r="7" spans="1:18" ht="15.6" customHeight="1" x14ac:dyDescent="0.2">
      <c r="A7" s="8"/>
      <c r="B7" s="40"/>
      <c r="C7" s="41" t="s">
        <v>15</v>
      </c>
      <c r="D7" s="42" t="s">
        <v>16</v>
      </c>
      <c r="E7" s="43" t="s">
        <v>15</v>
      </c>
      <c r="F7" s="42" t="s">
        <v>16</v>
      </c>
      <c r="G7" s="44" t="s">
        <v>15</v>
      </c>
      <c r="H7" s="45" t="s">
        <v>16</v>
      </c>
      <c r="I7" s="28"/>
      <c r="J7" s="29"/>
      <c r="K7" s="30"/>
      <c r="L7" s="31"/>
      <c r="M7" s="30"/>
      <c r="N7" s="32"/>
      <c r="O7" s="33"/>
      <c r="P7" s="33"/>
      <c r="Q7" s="33"/>
      <c r="R7" s="33"/>
    </row>
    <row r="8" spans="1:18" ht="15.6" customHeight="1" x14ac:dyDescent="0.2">
      <c r="A8" s="8"/>
      <c r="B8" s="40"/>
      <c r="C8" s="46">
        <f>ROUND((C$103*(C$105^(ROW()-7.5))),2)</f>
        <v>184.42</v>
      </c>
      <c r="D8" s="47">
        <f t="shared" ref="D8:D20" si="0">ROUND(IF(0.5+LOG(C8/C$103,C$105)&lt;1,1,0.5+LOG(C8/C$103,C$105)),4)</f>
        <v>1</v>
      </c>
      <c r="E8" s="48">
        <f>ROUND((E$103*(E$105^(ROW()-7.5))),2)</f>
        <v>560.53</v>
      </c>
      <c r="F8" s="49">
        <f t="shared" ref="F8:F20" si="1">ROUND(IF(0.5+LOG(E8/E$103,E$105)&lt;1,1,0.5+LOG(E8/E$103,E$105)),4)</f>
        <v>1</v>
      </c>
      <c r="G8" s="50">
        <f>ROUND((G$103*(G$105^(ROW()-7.5))),3)</f>
        <v>51.225999999999999</v>
      </c>
      <c r="H8" s="51">
        <f t="shared" ref="H8:H20" si="2">ROUND(IF(0.5+LOG(G8/G$103,G$105)&lt;1,1,0.5+LOG(G8/G$103,G$105)),4)</f>
        <v>1</v>
      </c>
      <c r="I8" s="28"/>
      <c r="J8" s="29"/>
      <c r="K8" s="30"/>
      <c r="L8" s="31"/>
      <c r="M8" s="30"/>
      <c r="N8" s="32"/>
      <c r="O8" s="33"/>
      <c r="P8" s="33"/>
      <c r="Q8" s="33"/>
      <c r="R8" s="33"/>
    </row>
    <row r="9" spans="1:18" s="54" customFormat="1" ht="15.6" customHeight="1" x14ac:dyDescent="0.2">
      <c r="A9" s="52"/>
      <c r="B9" s="53"/>
      <c r="C9" s="46">
        <f t="shared" ref="C9:C20" si="3">ROUND((C$103*(C$105^(ROW()-7.5))),2)</f>
        <v>374.53</v>
      </c>
      <c r="D9" s="47">
        <f t="shared" si="0"/>
        <v>2</v>
      </c>
      <c r="E9" s="48">
        <f t="shared" ref="E9:E20" si="4">ROUND((E$103*(E$105^(ROW()-7.5))),2)</f>
        <v>857.15</v>
      </c>
      <c r="F9" s="49">
        <f t="shared" si="1"/>
        <v>2</v>
      </c>
      <c r="G9" s="50">
        <f t="shared" ref="G9:G20" si="5">ROUND((G$103*(G$105^(ROW()-7.5))),3)</f>
        <v>71.405000000000001</v>
      </c>
      <c r="H9" s="51">
        <f t="shared" si="2"/>
        <v>2</v>
      </c>
      <c r="I9" s="28"/>
      <c r="J9" s="29"/>
      <c r="K9" s="30"/>
      <c r="L9" s="31"/>
      <c r="M9" s="30"/>
      <c r="N9" s="32"/>
      <c r="O9" s="33"/>
      <c r="P9" s="33"/>
      <c r="Q9" s="33"/>
      <c r="R9" s="33"/>
    </row>
    <row r="10" spans="1:18" s="54" customFormat="1" ht="15.6" customHeight="1" x14ac:dyDescent="0.2">
      <c r="A10" s="52"/>
      <c r="B10" s="53"/>
      <c r="C10" s="46">
        <f t="shared" si="3"/>
        <v>760.65</v>
      </c>
      <c r="D10" s="47">
        <f t="shared" si="0"/>
        <v>3</v>
      </c>
      <c r="E10" s="48">
        <f t="shared" si="4"/>
        <v>1310.73</v>
      </c>
      <c r="F10" s="49">
        <f t="shared" si="1"/>
        <v>3</v>
      </c>
      <c r="G10" s="50">
        <f t="shared" si="5"/>
        <v>99.531999999999996</v>
      </c>
      <c r="H10" s="51">
        <f t="shared" si="2"/>
        <v>3</v>
      </c>
      <c r="I10" s="28"/>
      <c r="J10" s="29"/>
      <c r="K10" s="30"/>
      <c r="L10" s="31"/>
      <c r="M10" s="30"/>
      <c r="N10" s="32"/>
      <c r="O10" s="33"/>
      <c r="P10" s="33"/>
      <c r="Q10" s="33"/>
      <c r="R10" s="33"/>
    </row>
    <row r="11" spans="1:18" s="54" customFormat="1" ht="15.6" customHeight="1" x14ac:dyDescent="0.2">
      <c r="A11" s="52"/>
      <c r="B11" s="53"/>
      <c r="C11" s="46">
        <f t="shared" si="3"/>
        <v>1544.81</v>
      </c>
      <c r="D11" s="47">
        <f t="shared" si="0"/>
        <v>4</v>
      </c>
      <c r="E11" s="48">
        <f t="shared" si="4"/>
        <v>2004.33</v>
      </c>
      <c r="F11" s="49">
        <f t="shared" si="1"/>
        <v>4</v>
      </c>
      <c r="G11" s="50">
        <f t="shared" si="5"/>
        <v>138.739</v>
      </c>
      <c r="H11" s="51">
        <f t="shared" si="2"/>
        <v>4</v>
      </c>
      <c r="I11" s="28"/>
      <c r="J11" s="29"/>
      <c r="K11" s="30"/>
      <c r="L11" s="31"/>
      <c r="M11" s="30"/>
      <c r="N11" s="32"/>
      <c r="O11" s="33"/>
      <c r="P11" s="33"/>
      <c r="Q11" s="33"/>
      <c r="R11" s="33"/>
    </row>
    <row r="12" spans="1:18" s="54" customFormat="1" ht="15.6" customHeight="1" x14ac:dyDescent="0.2">
      <c r="A12" s="52"/>
      <c r="B12" s="53"/>
      <c r="C12" s="46">
        <f t="shared" si="3"/>
        <v>3137.39</v>
      </c>
      <c r="D12" s="47">
        <f t="shared" si="0"/>
        <v>5</v>
      </c>
      <c r="E12" s="48">
        <f t="shared" si="4"/>
        <v>3064.97</v>
      </c>
      <c r="F12" s="49">
        <f t="shared" si="1"/>
        <v>5</v>
      </c>
      <c r="G12" s="50">
        <f t="shared" si="5"/>
        <v>193.39</v>
      </c>
      <c r="H12" s="51">
        <f t="shared" si="2"/>
        <v>5</v>
      </c>
      <c r="I12" s="28"/>
      <c r="J12" s="29"/>
      <c r="K12" s="30"/>
      <c r="L12" s="31"/>
      <c r="M12" s="30"/>
      <c r="N12" s="32"/>
      <c r="O12" s="33"/>
      <c r="P12" s="33"/>
      <c r="Q12" s="33"/>
      <c r="R12" s="33"/>
    </row>
    <row r="13" spans="1:18" s="54" customFormat="1" ht="15.6" customHeight="1" x14ac:dyDescent="0.2">
      <c r="A13" s="52"/>
      <c r="B13" s="53"/>
      <c r="C13" s="46">
        <f t="shared" si="3"/>
        <v>6371.78</v>
      </c>
      <c r="D13" s="47">
        <f t="shared" si="0"/>
        <v>6</v>
      </c>
      <c r="E13" s="48">
        <f t="shared" si="4"/>
        <v>4686.87</v>
      </c>
      <c r="F13" s="49">
        <f t="shared" si="1"/>
        <v>6</v>
      </c>
      <c r="G13" s="50">
        <f t="shared" si="5"/>
        <v>269.56799999999998</v>
      </c>
      <c r="H13" s="51">
        <f t="shared" si="2"/>
        <v>6</v>
      </c>
      <c r="I13" s="28"/>
      <c r="J13" s="29"/>
      <c r="K13" s="30"/>
      <c r="L13" s="31"/>
      <c r="M13" s="30"/>
      <c r="N13" s="32"/>
      <c r="O13" s="33"/>
      <c r="P13" s="33"/>
      <c r="Q13" s="33"/>
      <c r="R13" s="33"/>
    </row>
    <row r="14" spans="1:18" s="54" customFormat="1" ht="15.6" customHeight="1" x14ac:dyDescent="0.2">
      <c r="A14" s="52"/>
      <c r="B14" s="53"/>
      <c r="C14" s="46">
        <f t="shared" si="3"/>
        <v>12940.56</v>
      </c>
      <c r="D14" s="47">
        <f t="shared" si="0"/>
        <v>7</v>
      </c>
      <c r="E14" s="48">
        <f t="shared" si="4"/>
        <v>7167.04</v>
      </c>
      <c r="F14" s="49">
        <f t="shared" si="1"/>
        <v>7</v>
      </c>
      <c r="G14" s="50">
        <f t="shared" si="5"/>
        <v>375.755</v>
      </c>
      <c r="H14" s="51">
        <f t="shared" si="2"/>
        <v>7</v>
      </c>
      <c r="I14" s="28"/>
      <c r="J14" s="29"/>
      <c r="K14" s="30"/>
      <c r="L14" s="31"/>
      <c r="M14" s="30"/>
      <c r="N14" s="32"/>
      <c r="O14" s="33"/>
      <c r="P14" s="33"/>
      <c r="Q14" s="33"/>
      <c r="R14" s="33"/>
    </row>
    <row r="15" spans="1:18" ht="15.6" customHeight="1" x14ac:dyDescent="0.2">
      <c r="A15" s="8"/>
      <c r="B15" s="40"/>
      <c r="C15" s="46">
        <f t="shared" si="3"/>
        <v>26281.21</v>
      </c>
      <c r="D15" s="47">
        <f t="shared" si="0"/>
        <v>8</v>
      </c>
      <c r="E15" s="48">
        <f t="shared" si="4"/>
        <v>10959.66</v>
      </c>
      <c r="F15" s="49">
        <f t="shared" si="1"/>
        <v>8</v>
      </c>
      <c r="G15" s="50">
        <f t="shared" si="5"/>
        <v>523.76900000000001</v>
      </c>
      <c r="H15" s="51">
        <f t="shared" si="2"/>
        <v>8</v>
      </c>
      <c r="I15" s="28"/>
      <c r="J15" s="29"/>
      <c r="K15" s="30"/>
      <c r="L15" s="31"/>
      <c r="M15" s="30"/>
      <c r="N15" s="32"/>
      <c r="O15" s="33"/>
      <c r="P15" s="33"/>
      <c r="Q15" s="33"/>
      <c r="R15" s="33"/>
    </row>
    <row r="16" spans="1:18" ht="15.6" customHeight="1" x14ac:dyDescent="0.2">
      <c r="A16" s="8"/>
      <c r="B16" s="40"/>
      <c r="C16" s="46">
        <f t="shared" si="3"/>
        <v>53374.96</v>
      </c>
      <c r="D16" s="47">
        <f t="shared" si="0"/>
        <v>9</v>
      </c>
      <c r="E16" s="48">
        <f t="shared" si="4"/>
        <v>16759.23</v>
      </c>
      <c r="F16" s="49">
        <f t="shared" si="1"/>
        <v>9</v>
      </c>
      <c r="G16" s="50">
        <f t="shared" si="5"/>
        <v>730.08799999999997</v>
      </c>
      <c r="H16" s="51">
        <f t="shared" si="2"/>
        <v>9</v>
      </c>
      <c r="I16" s="28"/>
      <c r="J16" s="29"/>
      <c r="K16" s="30"/>
      <c r="L16" s="31"/>
      <c r="M16" s="30"/>
      <c r="N16" s="32"/>
      <c r="O16" s="33"/>
      <c r="P16" s="33"/>
      <c r="Q16" s="33"/>
      <c r="R16" s="33"/>
    </row>
    <row r="17" spans="1:18" ht="15.6" customHeight="1" x14ac:dyDescent="0.2">
      <c r="A17" s="8"/>
      <c r="B17" s="40"/>
      <c r="C17" s="46">
        <f t="shared" si="3"/>
        <v>108400.16</v>
      </c>
      <c r="D17" s="47">
        <f t="shared" si="0"/>
        <v>10</v>
      </c>
      <c r="E17" s="48">
        <f t="shared" si="4"/>
        <v>25627.77</v>
      </c>
      <c r="F17" s="49">
        <f t="shared" si="1"/>
        <v>10</v>
      </c>
      <c r="G17" s="50">
        <f t="shared" si="5"/>
        <v>1017.679</v>
      </c>
      <c r="H17" s="51">
        <f t="shared" si="2"/>
        <v>10</v>
      </c>
      <c r="I17" s="28"/>
      <c r="J17" s="29"/>
      <c r="K17" s="30"/>
      <c r="L17" s="31"/>
      <c r="M17" s="30"/>
      <c r="N17" s="32"/>
      <c r="O17" s="33"/>
      <c r="P17" s="33"/>
      <c r="Q17" s="33"/>
      <c r="R17" s="33"/>
    </row>
    <row r="18" spans="1:18" ht="12.75" customHeight="1" x14ac:dyDescent="0.2">
      <c r="A18" s="55"/>
      <c r="B18" s="56"/>
      <c r="C18" s="46">
        <f t="shared" si="3"/>
        <v>220151.79</v>
      </c>
      <c r="D18" s="47">
        <f t="shared" si="0"/>
        <v>11</v>
      </c>
      <c r="E18" s="48">
        <f t="shared" si="4"/>
        <v>39189.32</v>
      </c>
      <c r="F18" s="49">
        <f t="shared" si="1"/>
        <v>11</v>
      </c>
      <c r="G18" s="50">
        <f t="shared" si="5"/>
        <v>1418.5550000000001</v>
      </c>
      <c r="H18" s="51">
        <f t="shared" si="2"/>
        <v>11</v>
      </c>
      <c r="I18" s="28"/>
      <c r="J18" s="29"/>
      <c r="K18" s="30"/>
      <c r="L18" s="31"/>
      <c r="M18" s="30"/>
      <c r="N18" s="32"/>
      <c r="O18" s="33"/>
      <c r="P18" s="33"/>
      <c r="Q18" s="33"/>
      <c r="R18" s="33"/>
    </row>
    <row r="19" spans="1:18" ht="12.75" customHeight="1" x14ac:dyDescent="0.2">
      <c r="A19" s="55"/>
      <c r="B19" s="57"/>
      <c r="C19" s="46">
        <f t="shared" si="3"/>
        <v>447110.15</v>
      </c>
      <c r="D19" s="47">
        <f t="shared" si="0"/>
        <v>12</v>
      </c>
      <c r="E19" s="48">
        <f t="shared" si="4"/>
        <v>59927.3</v>
      </c>
      <c r="F19" s="49">
        <f t="shared" si="1"/>
        <v>12</v>
      </c>
      <c r="G19" s="50">
        <f t="shared" si="5"/>
        <v>1977.3409999999999</v>
      </c>
      <c r="H19" s="51">
        <f t="shared" si="2"/>
        <v>12</v>
      </c>
      <c r="I19" s="28"/>
      <c r="J19" s="29"/>
      <c r="K19" s="30"/>
      <c r="L19" s="31"/>
      <c r="M19" s="30"/>
      <c r="N19" s="32"/>
      <c r="O19" s="33"/>
      <c r="P19" s="33"/>
      <c r="Q19" s="33"/>
      <c r="R19" s="33"/>
    </row>
    <row r="20" spans="1:18" ht="12.75" customHeight="1" x14ac:dyDescent="0.2">
      <c r="A20" s="55"/>
      <c r="B20" s="57"/>
      <c r="C20" s="46">
        <f t="shared" si="3"/>
        <v>908043.88</v>
      </c>
      <c r="D20" s="47">
        <f t="shared" si="0"/>
        <v>13</v>
      </c>
      <c r="E20" s="48">
        <f t="shared" si="4"/>
        <v>91639.27</v>
      </c>
      <c r="F20" s="49">
        <f t="shared" si="1"/>
        <v>13</v>
      </c>
      <c r="G20" s="50">
        <f t="shared" si="5"/>
        <v>2756.241</v>
      </c>
      <c r="H20" s="51">
        <f t="shared" si="2"/>
        <v>13</v>
      </c>
      <c r="I20" s="28"/>
      <c r="J20" s="29"/>
      <c r="K20" s="30"/>
      <c r="L20" s="31"/>
      <c r="M20" s="30"/>
      <c r="N20" s="32"/>
      <c r="O20" s="33"/>
      <c r="P20" s="33"/>
      <c r="Q20" s="33"/>
      <c r="R20" s="33"/>
    </row>
    <row r="21" spans="1:18" ht="13.5" customHeight="1" thickBot="1" x14ac:dyDescent="0.25">
      <c r="A21" s="8"/>
      <c r="B21" s="58"/>
      <c r="C21" s="59" t="s">
        <v>17</v>
      </c>
      <c r="D21" s="60" t="s">
        <v>16</v>
      </c>
      <c r="E21" s="61"/>
      <c r="F21" s="60" t="s">
        <v>16</v>
      </c>
      <c r="G21" s="62"/>
      <c r="H21" s="63" t="s">
        <v>16</v>
      </c>
      <c r="I21" s="64"/>
      <c r="J21" s="65"/>
      <c r="K21" s="66"/>
      <c r="L21" s="67"/>
      <c r="M21" s="30"/>
      <c r="N21" s="32"/>
      <c r="O21" s="68"/>
      <c r="P21" s="68"/>
      <c r="Q21" s="68"/>
      <c r="R21" s="68"/>
    </row>
    <row r="22" spans="1:18" ht="13.35" customHeight="1" x14ac:dyDescent="0.2">
      <c r="A22" s="8"/>
      <c r="B22" s="69" t="s">
        <v>18</v>
      </c>
      <c r="C22" s="70">
        <f>VLOOKUP(B22,'[1]Recherche subventionnée'!$B$7:$L$82,11,FALSE)</f>
        <v>1384</v>
      </c>
      <c r="D22" s="71">
        <f t="shared" ref="D22:D85" si="6">ROUND(IF(0.5+LOG(C22/C$103,C$105)&lt;1,1,0.5+LOG(C22/C$103,C$105)),4)</f>
        <v>3.8448000000000002</v>
      </c>
      <c r="E22" s="72">
        <f>SUMIF('[1]Données d''inscription'!$A$3:$A$91,B22,'[1]Données d''inscription'!$T$3:$T$92)</f>
        <v>504.64285714285711</v>
      </c>
      <c r="F22" s="71">
        <f t="shared" ref="F22:F85" si="7">ROUND(IF(0.5+LOG(E22/E$103,E$105)&lt;1,1,0.5+LOG(E22/E$103,E$105)),4)</f>
        <v>1</v>
      </c>
      <c r="G22" s="72">
        <f>VLOOKUP(B22,[1]Professeurs!$B$2:$K$82,10,FALSE)</f>
        <v>43</v>
      </c>
      <c r="H22" s="73">
        <f t="shared" ref="H22:H85" si="8">ROUND(IF(0.5+LOG(G22/G$103,G$105)&lt;1,1,0.5+LOG(G22/G$103,G$105)),4)</f>
        <v>1</v>
      </c>
      <c r="I22" s="74">
        <f t="shared" ref="I22:I85" si="9">ROUND((D22+F22+H22)/3,0)</f>
        <v>2</v>
      </c>
      <c r="J22" s="75">
        <f t="shared" ref="J22:J85" si="10">(D22+F22+H22)/3</f>
        <v>1.9482666666666668</v>
      </c>
      <c r="K22" s="76">
        <v>2</v>
      </c>
      <c r="L22" s="77">
        <v>2</v>
      </c>
      <c r="M22" s="78">
        <v>1</v>
      </c>
      <c r="N22" s="79">
        <v>1</v>
      </c>
      <c r="O22" s="80">
        <v>1</v>
      </c>
      <c r="P22" s="81">
        <v>1</v>
      </c>
      <c r="Q22" s="81">
        <v>1</v>
      </c>
      <c r="R22" s="81">
        <v>1</v>
      </c>
    </row>
    <row r="23" spans="1:18" ht="13.35" customHeight="1" x14ac:dyDescent="0.2">
      <c r="A23" s="8"/>
      <c r="B23" s="69" t="s">
        <v>19</v>
      </c>
      <c r="C23" s="70">
        <f>VLOOKUP(B23,'[1]Recherche subventionnée'!$B$7:$L$82,11,FALSE)</f>
        <v>488</v>
      </c>
      <c r="D23" s="71">
        <f t="shared" si="6"/>
        <v>2.3734999999999999</v>
      </c>
      <c r="E23" s="72">
        <f>SUMIF('[1]Données d''inscription'!$A$3:$A$91,B23,'[1]Données d''inscription'!$T$3:$T$92)</f>
        <v>849.5</v>
      </c>
      <c r="F23" s="71">
        <f t="shared" si="7"/>
        <v>1.9789000000000001</v>
      </c>
      <c r="G23" s="72">
        <f>VLOOKUP(B23,[1]Professeurs!$B$2:$K$82,10,FALSE)</f>
        <v>102.33333333333333</v>
      </c>
      <c r="H23" s="73">
        <f t="shared" si="8"/>
        <v>3.0836000000000001</v>
      </c>
      <c r="I23" s="74">
        <f t="shared" si="9"/>
        <v>2</v>
      </c>
      <c r="J23" s="82">
        <f t="shared" si="10"/>
        <v>2.4786666666666668</v>
      </c>
      <c r="K23" s="76">
        <v>2</v>
      </c>
      <c r="L23" s="77">
        <v>2</v>
      </c>
      <c r="M23" s="76">
        <v>2</v>
      </c>
      <c r="N23" s="83">
        <v>2</v>
      </c>
      <c r="O23" s="80">
        <v>2</v>
      </c>
      <c r="P23" s="81">
        <v>2</v>
      </c>
      <c r="Q23" s="81">
        <v>1</v>
      </c>
      <c r="R23" s="81">
        <v>1</v>
      </c>
    </row>
    <row r="24" spans="1:18" ht="13.35" customHeight="1" x14ac:dyDescent="0.2">
      <c r="A24" s="8"/>
      <c r="B24" s="69" t="s">
        <v>20</v>
      </c>
      <c r="C24" s="70">
        <f>VLOOKUP(B24,'[1]Recherche subventionnée'!$B$7:$L$82,11,FALSE)</f>
        <v>695</v>
      </c>
      <c r="D24" s="71">
        <f t="shared" si="6"/>
        <v>2.8725999999999998</v>
      </c>
      <c r="E24" s="72">
        <f>SUMIF('[1]Données d''inscription'!$A$3:$A$91,B24,'[1]Données d''inscription'!$T$3:$T$92)</f>
        <v>718.78571428571422</v>
      </c>
      <c r="F24" s="71">
        <f t="shared" si="7"/>
        <v>1.5854999999999999</v>
      </c>
      <c r="G24" s="72">
        <f>VLOOKUP(B24,[1]Professeurs!$B$2:$K$82,10,FALSE)</f>
        <v>50</v>
      </c>
      <c r="H24" s="73">
        <f t="shared" si="8"/>
        <v>1</v>
      </c>
      <c r="I24" s="74">
        <f t="shared" si="9"/>
        <v>2</v>
      </c>
      <c r="J24" s="82">
        <f t="shared" si="10"/>
        <v>1.8193666666666666</v>
      </c>
      <c r="K24" s="76">
        <v>2</v>
      </c>
      <c r="L24" s="77">
        <v>2</v>
      </c>
      <c r="M24" s="76">
        <v>2</v>
      </c>
      <c r="N24" s="83">
        <v>2</v>
      </c>
      <c r="O24" s="80">
        <v>2</v>
      </c>
      <c r="P24" s="81">
        <v>2</v>
      </c>
      <c r="Q24" s="81">
        <v>2</v>
      </c>
      <c r="R24" s="81">
        <v>2</v>
      </c>
    </row>
    <row r="25" spans="1:18" ht="13.35" customHeight="1" x14ac:dyDescent="0.2">
      <c r="A25" s="8"/>
      <c r="B25" s="69" t="s">
        <v>21</v>
      </c>
      <c r="C25" s="70">
        <f>VLOOKUP(B25,'[1]Recherche subventionnée'!$B$7:$L$82,11,FALSE)</f>
        <v>126</v>
      </c>
      <c r="D25" s="71">
        <f t="shared" si="6"/>
        <v>1</v>
      </c>
      <c r="E25" s="72">
        <f>SUMIF('[1]Données d''inscription'!$A$3:$A$91,B25,'[1]Données d''inscription'!$T$3:$T$92)</f>
        <v>2852.5714285714284</v>
      </c>
      <c r="F25" s="71">
        <f t="shared" si="7"/>
        <v>4.8308999999999997</v>
      </c>
      <c r="G25" s="72">
        <f>VLOOKUP(B25,[1]Professeurs!$B$2:$K$82,10,FALSE)</f>
        <v>66</v>
      </c>
      <c r="H25" s="73">
        <f t="shared" si="8"/>
        <v>1.7629999999999999</v>
      </c>
      <c r="I25" s="74">
        <f t="shared" si="9"/>
        <v>3</v>
      </c>
      <c r="J25" s="82">
        <f t="shared" si="10"/>
        <v>2.5312999999999999</v>
      </c>
      <c r="K25" s="76">
        <v>3</v>
      </c>
      <c r="L25" s="77">
        <v>2</v>
      </c>
      <c r="M25" s="76">
        <v>2</v>
      </c>
      <c r="N25" s="83">
        <v>2</v>
      </c>
      <c r="O25" s="80">
        <v>2</v>
      </c>
      <c r="P25" s="81">
        <v>2</v>
      </c>
      <c r="Q25" s="81">
        <v>2</v>
      </c>
      <c r="R25" s="81">
        <v>2</v>
      </c>
    </row>
    <row r="26" spans="1:18" ht="13.35" customHeight="1" x14ac:dyDescent="0.2">
      <c r="A26" s="84"/>
      <c r="B26" s="1" t="s">
        <v>22</v>
      </c>
      <c r="C26" s="70">
        <f>VLOOKUP(B26,'[1]Recherche subventionnée'!$B$7:$L$82,11,FALSE)</f>
        <v>1086</v>
      </c>
      <c r="D26" s="71">
        <f t="shared" si="6"/>
        <v>3.5026000000000002</v>
      </c>
      <c r="E26" s="72">
        <f>SUMIF('[1]Données d''inscription'!$A$3:$A$91,B26,'[1]Données d''inscription'!$T$3:$T$92)</f>
        <v>1535.7142857142858</v>
      </c>
      <c r="F26" s="71">
        <f t="shared" si="7"/>
        <v>3.3730000000000002</v>
      </c>
      <c r="G26" s="72">
        <f>VLOOKUP(B26,[1]Professeurs!$B$2:$K$82,10,FALSE)</f>
        <v>46.666666666666664</v>
      </c>
      <c r="H26" s="73">
        <f t="shared" si="8"/>
        <v>1</v>
      </c>
      <c r="I26" s="74">
        <f t="shared" si="9"/>
        <v>3</v>
      </c>
      <c r="J26" s="82">
        <f t="shared" si="10"/>
        <v>2.6252</v>
      </c>
      <c r="K26" s="76">
        <v>3</v>
      </c>
      <c r="L26" s="77">
        <v>2</v>
      </c>
      <c r="M26" s="76">
        <v>2</v>
      </c>
      <c r="N26" s="83">
        <v>2</v>
      </c>
      <c r="O26" s="80">
        <v>3</v>
      </c>
      <c r="P26" s="81">
        <v>3</v>
      </c>
      <c r="Q26" s="81">
        <v>3</v>
      </c>
      <c r="R26" s="81">
        <v>3</v>
      </c>
    </row>
    <row r="27" spans="1:18" x14ac:dyDescent="0.2">
      <c r="A27" s="85"/>
      <c r="B27" s="86" t="s">
        <v>23</v>
      </c>
      <c r="C27" s="70">
        <f>VLOOKUP(B27,'[1]Recherche subventionnée'!$B$7:$L$82,11,FALSE)</f>
        <v>4202</v>
      </c>
      <c r="D27" s="71">
        <f t="shared" si="6"/>
        <v>5.4123999999999999</v>
      </c>
      <c r="E27" s="72">
        <f>SUMIF('[1]Données d''inscription'!$A$3:$A$91,B27,'[1]Données d''inscription'!$T$3:$T$92)</f>
        <v>910.85714285714289</v>
      </c>
      <c r="F27" s="71">
        <f t="shared" si="7"/>
        <v>2.1431</v>
      </c>
      <c r="G27" s="72">
        <f>VLOOKUP(B27,[1]Professeurs!$B$2:$K$82,10,FALSE)</f>
        <v>46.666666666666664</v>
      </c>
      <c r="H27" s="73">
        <f t="shared" si="8"/>
        <v>1</v>
      </c>
      <c r="I27" s="74">
        <f t="shared" si="9"/>
        <v>3</v>
      </c>
      <c r="J27" s="82">
        <f t="shared" si="10"/>
        <v>2.8518333333333334</v>
      </c>
      <c r="K27" s="76">
        <v>3</v>
      </c>
      <c r="L27" s="77">
        <v>3</v>
      </c>
      <c r="M27" s="76">
        <v>3</v>
      </c>
      <c r="N27" s="83">
        <v>3</v>
      </c>
      <c r="O27" s="80">
        <v>3</v>
      </c>
      <c r="P27" s="81">
        <v>3</v>
      </c>
      <c r="Q27" s="81">
        <v>3</v>
      </c>
      <c r="R27" s="81">
        <v>3</v>
      </c>
    </row>
    <row r="28" spans="1:18" x14ac:dyDescent="0.2">
      <c r="A28" s="8"/>
      <c r="B28" s="69" t="s">
        <v>24</v>
      </c>
      <c r="C28" s="70">
        <f>VLOOKUP(B28,'[1]Recherche subventionnée'!$B$7:$L$82,11,FALSE)</f>
        <v>4918</v>
      </c>
      <c r="D28" s="71">
        <f t="shared" si="6"/>
        <v>5.6345000000000001</v>
      </c>
      <c r="E28" s="72">
        <f>SUMIF('[1]Données d''inscription'!$A$3:$A$91,B28,'[1]Données d''inscription'!$T$3:$T$92)</f>
        <v>1691.5</v>
      </c>
      <c r="F28" s="71">
        <f t="shared" si="7"/>
        <v>3.6004999999999998</v>
      </c>
      <c r="G28" s="72">
        <f>VLOOKUP(B28,[1]Professeurs!$B$2:$K$82,10,FALSE)</f>
        <v>92.666666666666671</v>
      </c>
      <c r="H28" s="73">
        <f t="shared" si="8"/>
        <v>2.7848000000000002</v>
      </c>
      <c r="I28" s="74">
        <f t="shared" si="9"/>
        <v>4</v>
      </c>
      <c r="J28" s="82">
        <f t="shared" si="10"/>
        <v>4.0065999999999997</v>
      </c>
      <c r="K28" s="76">
        <v>4</v>
      </c>
      <c r="L28" s="77">
        <v>3</v>
      </c>
      <c r="M28" s="76">
        <v>4</v>
      </c>
      <c r="N28" s="83">
        <v>4</v>
      </c>
      <c r="O28" s="80">
        <v>4</v>
      </c>
      <c r="P28" s="81">
        <v>4</v>
      </c>
      <c r="Q28" s="81">
        <v>4</v>
      </c>
      <c r="R28" s="81">
        <v>5</v>
      </c>
    </row>
    <row r="29" spans="1:18" x14ac:dyDescent="0.2">
      <c r="A29" s="8"/>
      <c r="B29" s="69" t="s">
        <v>25</v>
      </c>
      <c r="C29" s="70">
        <f>VLOOKUP(B29,'[1]Recherche subventionnée'!$B$7:$L$82,11,FALSE)</f>
        <v>3063</v>
      </c>
      <c r="D29" s="71">
        <f t="shared" si="6"/>
        <v>4.9661</v>
      </c>
      <c r="E29" s="72">
        <f>SUMIF('[1]Données d''inscription'!$A$3:$A$91,B29,'[1]Données d''inscription'!$T$3:$T$92)</f>
        <v>3593</v>
      </c>
      <c r="F29" s="71">
        <f t="shared" si="7"/>
        <v>5.3742000000000001</v>
      </c>
      <c r="G29" s="72">
        <f>VLOOKUP(B29,[1]Professeurs!$B$2:$K$82,10,FALSE)</f>
        <v>56</v>
      </c>
      <c r="H29" s="73">
        <f t="shared" si="8"/>
        <v>1.2683</v>
      </c>
      <c r="I29" s="74">
        <f t="shared" si="9"/>
        <v>4</v>
      </c>
      <c r="J29" s="82">
        <f t="shared" si="10"/>
        <v>3.869533333333333</v>
      </c>
      <c r="K29" s="76">
        <v>4</v>
      </c>
      <c r="L29" s="77">
        <v>4</v>
      </c>
      <c r="M29" s="76">
        <v>4</v>
      </c>
      <c r="N29" s="83">
        <v>4</v>
      </c>
      <c r="O29" s="80">
        <v>4</v>
      </c>
      <c r="P29" s="81">
        <v>4</v>
      </c>
      <c r="Q29" s="81">
        <v>4</v>
      </c>
      <c r="R29" s="81">
        <v>4</v>
      </c>
    </row>
    <row r="30" spans="1:18" x14ac:dyDescent="0.2">
      <c r="A30" s="8"/>
      <c r="B30" s="69" t="s">
        <v>26</v>
      </c>
      <c r="C30" s="70">
        <f>VLOOKUP(B30,'[1]Recherche subventionnée'!$B$7:$L$82,11,FALSE)</f>
        <v>2127</v>
      </c>
      <c r="D30" s="71">
        <f t="shared" si="6"/>
        <v>4.4513999999999996</v>
      </c>
      <c r="E30" s="72">
        <f>SUMIF('[1]Données d''inscription'!$A$3:$A$91,B30,'[1]Données d''inscription'!$T$3:$T$92)</f>
        <v>2656</v>
      </c>
      <c r="F30" s="71">
        <f t="shared" si="7"/>
        <v>4.6627999999999998</v>
      </c>
      <c r="G30" s="72">
        <f>VLOOKUP(B30,[1]Professeurs!$B$2:$K$82,10,FALSE)</f>
        <v>122.51119999999999</v>
      </c>
      <c r="H30" s="73">
        <f t="shared" si="8"/>
        <v>3.6255000000000002</v>
      </c>
      <c r="I30" s="74">
        <f t="shared" si="9"/>
        <v>4</v>
      </c>
      <c r="J30" s="82">
        <f t="shared" si="10"/>
        <v>4.2465666666666673</v>
      </c>
      <c r="K30" s="76">
        <v>4</v>
      </c>
      <c r="L30" s="77">
        <v>4</v>
      </c>
      <c r="M30" s="76">
        <v>4</v>
      </c>
      <c r="N30" s="83">
        <v>4</v>
      </c>
      <c r="O30" s="80">
        <v>4</v>
      </c>
      <c r="P30" s="81">
        <v>4</v>
      </c>
      <c r="Q30" s="81">
        <v>4</v>
      </c>
      <c r="R30" s="81">
        <v>4</v>
      </c>
    </row>
    <row r="31" spans="1:18" x14ac:dyDescent="0.2">
      <c r="B31" s="69" t="s">
        <v>27</v>
      </c>
      <c r="C31" s="70">
        <f>VLOOKUP(B31,'[1]Recherche subventionnée'!$B$7:$L$82,11,FALSE)</f>
        <v>64</v>
      </c>
      <c r="D31" s="71">
        <f t="shared" si="6"/>
        <v>1</v>
      </c>
      <c r="E31" s="72">
        <f>SUMIF('[1]Données d''inscription'!$A$3:$A$91,B31,'[1]Données d''inscription'!$T$3:$T$92)</f>
        <v>5954.6428571428569</v>
      </c>
      <c r="F31" s="71">
        <f t="shared" si="7"/>
        <v>6.5636999999999999</v>
      </c>
      <c r="G31" s="72">
        <f>VLOOKUP(B31,[1]Professeurs!$B$2:$K$82,10,FALSE)</f>
        <v>146</v>
      </c>
      <c r="H31" s="73">
        <f t="shared" si="8"/>
        <v>4.1536</v>
      </c>
      <c r="I31" s="74">
        <f t="shared" si="9"/>
        <v>4</v>
      </c>
      <c r="J31" s="82">
        <f t="shared" si="10"/>
        <v>3.9057666666666666</v>
      </c>
      <c r="K31" s="76">
        <v>4</v>
      </c>
      <c r="L31" s="77">
        <v>4</v>
      </c>
      <c r="M31" s="76" t="s">
        <v>28</v>
      </c>
      <c r="N31" s="83" t="s">
        <v>28</v>
      </c>
      <c r="O31" s="80" t="s">
        <v>28</v>
      </c>
      <c r="P31" s="81" t="s">
        <v>28</v>
      </c>
      <c r="Q31" s="81" t="s">
        <v>28</v>
      </c>
      <c r="R31" s="81" t="s">
        <v>28</v>
      </c>
    </row>
    <row r="32" spans="1:18" x14ac:dyDescent="0.2">
      <c r="B32" s="69" t="s">
        <v>29</v>
      </c>
      <c r="C32" s="70">
        <f>VLOOKUP(B32,'[1]Recherche subventionnée'!$B$7:$L$82,11,FALSE)</f>
        <v>2115</v>
      </c>
      <c r="D32" s="71">
        <f t="shared" si="6"/>
        <v>4.4433999999999996</v>
      </c>
      <c r="E32" s="72">
        <f>SUMIF('[1]Données d''inscription'!$A$3:$A$91,B32,'[1]Données d''inscription'!$T$3:$T$92)</f>
        <v>4132.2857142857138</v>
      </c>
      <c r="F32" s="71">
        <f t="shared" si="7"/>
        <v>5.7035</v>
      </c>
      <c r="G32" s="72">
        <f>VLOOKUP(B32,[1]Professeurs!$B$2:$K$82,10,FALSE)</f>
        <v>113</v>
      </c>
      <c r="H32" s="73">
        <f t="shared" si="8"/>
        <v>3.3820999999999999</v>
      </c>
      <c r="I32" s="74">
        <f>ROUND((D32+F32+H32)/3,0)</f>
        <v>5</v>
      </c>
      <c r="J32" s="82">
        <f>(D32+F32+H32)/3</f>
        <v>4.509666666666666</v>
      </c>
      <c r="K32" s="76">
        <v>5</v>
      </c>
      <c r="L32" s="77">
        <v>4</v>
      </c>
      <c r="M32" s="76">
        <v>4</v>
      </c>
      <c r="N32" s="83">
        <v>4</v>
      </c>
      <c r="O32" s="80">
        <v>4</v>
      </c>
      <c r="P32" s="81">
        <v>4</v>
      </c>
      <c r="Q32" s="81">
        <v>4</v>
      </c>
      <c r="R32" s="81">
        <v>4</v>
      </c>
    </row>
    <row r="33" spans="1:18" x14ac:dyDescent="0.2">
      <c r="A33" s="8"/>
      <c r="B33" s="69" t="s">
        <v>30</v>
      </c>
      <c r="C33" s="70">
        <f>VLOOKUP(B33,'[1]Recherche subventionnée'!$B$7:$L$82,11,FALSE)</f>
        <v>4259</v>
      </c>
      <c r="D33" s="71">
        <f t="shared" si="6"/>
        <v>5.4314</v>
      </c>
      <c r="E33" s="72">
        <f>SUMIF('[1]Données d''inscription'!$A$3:$A$91,B33,'[1]Données d''inscription'!$T$3:$T$92)</f>
        <v>3061.0714285714284</v>
      </c>
      <c r="F33" s="71">
        <f t="shared" si="7"/>
        <v>4.9969999999999999</v>
      </c>
      <c r="G33" s="72">
        <f>VLOOKUP(B33,[1]Professeurs!$B$2:$K$82,10,FALSE)</f>
        <v>135.61060000000001</v>
      </c>
      <c r="H33" s="73">
        <f t="shared" si="8"/>
        <v>3.9312999999999998</v>
      </c>
      <c r="I33" s="74">
        <f t="shared" si="9"/>
        <v>5</v>
      </c>
      <c r="J33" s="82">
        <f t="shared" si="10"/>
        <v>4.7865666666666664</v>
      </c>
      <c r="K33" s="76">
        <v>5</v>
      </c>
      <c r="L33" s="77">
        <v>5</v>
      </c>
      <c r="M33" s="76">
        <v>5</v>
      </c>
      <c r="N33" s="83">
        <v>5</v>
      </c>
      <c r="O33" s="80">
        <v>5</v>
      </c>
      <c r="P33" s="81">
        <v>5</v>
      </c>
      <c r="Q33" s="81">
        <v>5</v>
      </c>
      <c r="R33" s="81">
        <v>5</v>
      </c>
    </row>
    <row r="34" spans="1:18" x14ac:dyDescent="0.2">
      <c r="A34" s="8"/>
      <c r="B34" s="69" t="s">
        <v>31</v>
      </c>
      <c r="C34" s="70">
        <f>VLOOKUP(B34,'[1]Recherche subventionnée'!$B$7:$L$82,11,FALSE)</f>
        <v>4959</v>
      </c>
      <c r="D34" s="71">
        <f t="shared" si="6"/>
        <v>5.6462000000000003</v>
      </c>
      <c r="E34" s="72">
        <f>SUMIF('[1]Données d''inscription'!$A$3:$A$91,B34,'[1]Données d''inscription'!$T$3:$T$92)</f>
        <v>4140</v>
      </c>
      <c r="F34" s="71">
        <f t="shared" si="7"/>
        <v>5.7079000000000004</v>
      </c>
      <c r="G34" s="72">
        <f>VLOOKUP(B34,[1]Professeurs!$B$2:$K$82,10,FALSE)</f>
        <v>155</v>
      </c>
      <c r="H34" s="73">
        <f t="shared" si="8"/>
        <v>4.3337000000000003</v>
      </c>
      <c r="I34" s="74">
        <f t="shared" si="9"/>
        <v>5</v>
      </c>
      <c r="J34" s="82">
        <f>(D34+F34+H34)/3</f>
        <v>5.2292666666666667</v>
      </c>
      <c r="K34" s="76">
        <v>5</v>
      </c>
      <c r="L34" s="77">
        <v>5</v>
      </c>
      <c r="M34" s="76">
        <v>5</v>
      </c>
      <c r="N34" s="83">
        <v>5</v>
      </c>
      <c r="O34" s="80">
        <v>5</v>
      </c>
      <c r="P34" s="81">
        <v>5</v>
      </c>
      <c r="Q34" s="81">
        <v>5</v>
      </c>
      <c r="R34" s="81">
        <v>5</v>
      </c>
    </row>
    <row r="35" spans="1:18" x14ac:dyDescent="0.2">
      <c r="A35" s="8"/>
      <c r="B35" s="69" t="s">
        <v>32</v>
      </c>
      <c r="C35" s="70">
        <f>VLOOKUP(B35,'[1]Recherche subventionnée'!$B$7:$L$82,11,FALSE)</f>
        <v>4555</v>
      </c>
      <c r="D35" s="71">
        <f t="shared" si="6"/>
        <v>5.5262000000000002</v>
      </c>
      <c r="E35" s="72">
        <f>SUMIF('[1]Données d''inscription'!$A$3:$A$91,B35,'[1]Données d''inscription'!$T$3:$T$92)</f>
        <v>2282.3571428571431</v>
      </c>
      <c r="F35" s="71">
        <f t="shared" si="7"/>
        <v>4.3057999999999996</v>
      </c>
      <c r="G35" s="72">
        <f>VLOOKUP(B35,[1]Professeurs!$B$2:$K$82,10,FALSE)</f>
        <v>136</v>
      </c>
      <c r="H35" s="73">
        <f t="shared" si="8"/>
        <v>3.94</v>
      </c>
      <c r="I35" s="74">
        <f t="shared" si="9"/>
        <v>5</v>
      </c>
      <c r="J35" s="82">
        <f t="shared" si="10"/>
        <v>4.5906666666666665</v>
      </c>
      <c r="K35" s="76">
        <v>5</v>
      </c>
      <c r="L35" s="77">
        <v>5</v>
      </c>
      <c r="M35" s="76">
        <v>5</v>
      </c>
      <c r="N35" s="83">
        <v>5</v>
      </c>
      <c r="O35" s="80">
        <v>5</v>
      </c>
      <c r="P35" s="81">
        <v>5</v>
      </c>
      <c r="Q35" s="81">
        <v>5</v>
      </c>
      <c r="R35" s="81">
        <v>5</v>
      </c>
    </row>
    <row r="36" spans="1:18" x14ac:dyDescent="0.2">
      <c r="A36" s="8"/>
      <c r="B36" s="69" t="s">
        <v>33</v>
      </c>
      <c r="C36" s="70">
        <f>VLOOKUP(B36,'[1]Recherche subventionnée'!$B$7:$L$82,11,FALSE)</f>
        <v>2933</v>
      </c>
      <c r="D36" s="71">
        <f t="shared" si="6"/>
        <v>4.9048999999999996</v>
      </c>
      <c r="E36" s="72">
        <f>SUMIF('[1]Données d''inscription'!$A$3:$A$91,B36,'[1]Données d''inscription'!$T$3:$T$92)</f>
        <v>2862.6428571428569</v>
      </c>
      <c r="F36" s="71">
        <f t="shared" si="7"/>
        <v>4.8391999999999999</v>
      </c>
      <c r="G36" s="72">
        <f>VLOOKUP(B36,[1]Professeurs!$B$2:$K$82,10,FALSE)</f>
        <v>189</v>
      </c>
      <c r="H36" s="73">
        <f t="shared" si="8"/>
        <v>4.9309000000000003</v>
      </c>
      <c r="I36" s="74">
        <f t="shared" si="9"/>
        <v>5</v>
      </c>
      <c r="J36" s="82">
        <f t="shared" si="10"/>
        <v>4.8916666666666666</v>
      </c>
      <c r="K36" s="76">
        <v>5</v>
      </c>
      <c r="L36" s="77">
        <v>5</v>
      </c>
      <c r="M36" s="76">
        <v>5</v>
      </c>
      <c r="N36" s="83">
        <v>5</v>
      </c>
      <c r="O36" s="80">
        <v>5</v>
      </c>
      <c r="P36" s="81">
        <v>5</v>
      </c>
      <c r="Q36" s="81">
        <v>5</v>
      </c>
      <c r="R36" s="81">
        <v>5</v>
      </c>
    </row>
    <row r="37" spans="1:18" x14ac:dyDescent="0.2">
      <c r="A37" s="8"/>
      <c r="B37" s="69" t="s">
        <v>34</v>
      </c>
      <c r="C37" s="70">
        <f>VLOOKUP(B37,'[1]Recherche subventionnée'!$B$7:$L$82,11,FALSE)</f>
        <v>4707</v>
      </c>
      <c r="D37" s="71">
        <f t="shared" si="6"/>
        <v>5.5726000000000004</v>
      </c>
      <c r="E37" s="72">
        <f>SUMIF('[1]Données d''inscription'!$A$3:$A$91,B37,'[1]Données d''inscription'!$T$3:$T$92)</f>
        <v>4069.0714285714284</v>
      </c>
      <c r="F37" s="71">
        <f t="shared" si="7"/>
        <v>5.6672000000000002</v>
      </c>
      <c r="G37" s="72">
        <f>VLOOKUP(B37,[1]Professeurs!$B$2:$K$82,10,FALSE)</f>
        <v>168</v>
      </c>
      <c r="H37" s="73">
        <f t="shared" si="8"/>
        <v>4.5762</v>
      </c>
      <c r="I37" s="74">
        <f t="shared" si="9"/>
        <v>5</v>
      </c>
      <c r="J37" s="82">
        <f t="shared" si="10"/>
        <v>5.2720000000000002</v>
      </c>
      <c r="K37" s="76">
        <v>5</v>
      </c>
      <c r="L37" s="77">
        <v>5</v>
      </c>
      <c r="M37" s="76">
        <v>5</v>
      </c>
      <c r="N37" s="83">
        <v>5</v>
      </c>
      <c r="O37" s="80">
        <v>5</v>
      </c>
      <c r="P37" s="81">
        <v>5</v>
      </c>
      <c r="Q37" s="81">
        <v>5</v>
      </c>
      <c r="R37" s="81">
        <v>5</v>
      </c>
    </row>
    <row r="38" spans="1:18" x14ac:dyDescent="0.2">
      <c r="A38" s="8"/>
      <c r="B38" s="69" t="s">
        <v>35</v>
      </c>
      <c r="C38" s="70">
        <f>VLOOKUP(B38,'[1]Recherche subventionnée'!$B$7:$L$82,11,FALSE)</f>
        <v>69333</v>
      </c>
      <c r="D38" s="71">
        <f t="shared" si="6"/>
        <v>9.3691999999999993</v>
      </c>
      <c r="E38" s="72">
        <f>SUMIF('[1]Données d''inscription'!$A$3:$A$91,B38,'[1]Données d''inscription'!$T$3:$T$92)</f>
        <v>627.78571428571422</v>
      </c>
      <c r="F38" s="71">
        <f t="shared" si="7"/>
        <v>1.2667999999999999</v>
      </c>
      <c r="G38" s="72">
        <f>VLOOKUP(B38,[1]Professeurs!$B$2:$K$82,10,FALSE)</f>
        <v>152</v>
      </c>
      <c r="H38" s="73">
        <f t="shared" si="8"/>
        <v>4.2748999999999997</v>
      </c>
      <c r="I38" s="74">
        <f t="shared" si="9"/>
        <v>5</v>
      </c>
      <c r="J38" s="82">
        <f t="shared" si="10"/>
        <v>4.9702999999999991</v>
      </c>
      <c r="K38" s="76">
        <v>5</v>
      </c>
      <c r="L38" s="77">
        <v>5</v>
      </c>
      <c r="M38" s="76">
        <v>5</v>
      </c>
      <c r="N38" s="83">
        <v>5</v>
      </c>
      <c r="O38" s="80">
        <v>5</v>
      </c>
      <c r="P38" s="81">
        <v>5</v>
      </c>
      <c r="Q38" s="81">
        <v>5</v>
      </c>
      <c r="R38" s="81">
        <v>5</v>
      </c>
    </row>
    <row r="39" spans="1:18" x14ac:dyDescent="0.2">
      <c r="A39" s="8"/>
      <c r="B39" s="69" t="s">
        <v>36</v>
      </c>
      <c r="C39" s="70">
        <f>VLOOKUP(B39,'[1]Recherche subventionnée'!$B$7:$L$82,11,FALSE)</f>
        <v>19503</v>
      </c>
      <c r="D39" s="71">
        <f t="shared" si="6"/>
        <v>7.5789999999999997</v>
      </c>
      <c r="E39" s="72">
        <f>SUMIF('[1]Données d''inscription'!$A$3:$A$91,B39,'[1]Données d''inscription'!$T$3:$T$92)</f>
        <v>2516.7857142857142</v>
      </c>
      <c r="F39" s="71">
        <f t="shared" si="7"/>
        <v>4.5359999999999996</v>
      </c>
      <c r="G39" s="72">
        <f>VLOOKUP(B39,[1]Professeurs!$B$2:$K$82,10,FALSE)</f>
        <v>135</v>
      </c>
      <c r="H39" s="73">
        <f t="shared" si="8"/>
        <v>3.9177</v>
      </c>
      <c r="I39" s="74">
        <f t="shared" si="9"/>
        <v>5</v>
      </c>
      <c r="J39" s="82">
        <f t="shared" si="10"/>
        <v>5.3442333333333325</v>
      </c>
      <c r="K39" s="76">
        <v>5</v>
      </c>
      <c r="L39" s="77">
        <v>5</v>
      </c>
      <c r="M39" s="76">
        <v>5</v>
      </c>
      <c r="N39" s="83">
        <v>5</v>
      </c>
      <c r="O39" s="80">
        <v>5</v>
      </c>
      <c r="P39" s="81">
        <v>5</v>
      </c>
      <c r="Q39" s="81">
        <v>5</v>
      </c>
      <c r="R39" s="81">
        <v>5</v>
      </c>
    </row>
    <row r="40" spans="1:18" x14ac:dyDescent="0.2">
      <c r="A40" s="8"/>
      <c r="B40" s="69" t="s">
        <v>37</v>
      </c>
      <c r="C40" s="70">
        <f>VLOOKUP(B40,'[1]Recherche subventionnée'!$B$7:$L$82,11,FALSE)</f>
        <v>2655</v>
      </c>
      <c r="D40" s="71">
        <f t="shared" si="6"/>
        <v>4.7644000000000002</v>
      </c>
      <c r="E40" s="72">
        <f>SUMIF('[1]Données d''inscription'!$A$3:$A$91,B40,'[1]Données d''inscription'!$T$3:$T$92)</f>
        <v>4350</v>
      </c>
      <c r="F40" s="71">
        <f t="shared" si="7"/>
        <v>5.8243999999999998</v>
      </c>
      <c r="G40" s="72">
        <f>VLOOKUP(B40,[1]Professeurs!$B$2:$K$82,10,FALSE)</f>
        <v>174</v>
      </c>
      <c r="H40" s="73">
        <f t="shared" si="8"/>
        <v>4.6818999999999997</v>
      </c>
      <c r="I40" s="74">
        <f t="shared" si="9"/>
        <v>5</v>
      </c>
      <c r="J40" s="82">
        <f t="shared" si="10"/>
        <v>5.0902333333333329</v>
      </c>
      <c r="K40" s="76">
        <v>5</v>
      </c>
      <c r="L40" s="77">
        <v>5</v>
      </c>
      <c r="M40" s="76">
        <v>5</v>
      </c>
      <c r="N40" s="83">
        <v>5</v>
      </c>
      <c r="O40" s="80">
        <v>5</v>
      </c>
      <c r="P40" s="81">
        <v>5</v>
      </c>
      <c r="Q40" s="81">
        <v>5</v>
      </c>
      <c r="R40" s="81">
        <v>5</v>
      </c>
    </row>
    <row r="41" spans="1:18" x14ac:dyDescent="0.2">
      <c r="A41" s="8"/>
      <c r="B41" s="69" t="s">
        <v>38</v>
      </c>
      <c r="C41" s="70">
        <f>VLOOKUP(B41,'[1]Recherche subventionnée'!$B$7:$L$82,11,FALSE)</f>
        <v>13567</v>
      </c>
      <c r="D41" s="71">
        <f t="shared" si="6"/>
        <v>7.0667</v>
      </c>
      <c r="E41" s="72">
        <f>SUMIF('[1]Données d''inscription'!$A$3:$A$91,B41,'[1]Données d''inscription'!$T$3:$T$92)</f>
        <v>1867.9259285714286</v>
      </c>
      <c r="F41" s="71">
        <f t="shared" si="7"/>
        <v>3.8340999999999998</v>
      </c>
      <c r="G41" s="72">
        <f>VLOOKUP(B41,[1]Professeurs!$B$2:$K$82,10,FALSE)</f>
        <v>213</v>
      </c>
      <c r="H41" s="73">
        <f t="shared" si="8"/>
        <v>5.2907999999999999</v>
      </c>
      <c r="I41" s="74">
        <f t="shared" si="9"/>
        <v>5</v>
      </c>
      <c r="J41" s="82">
        <f t="shared" si="10"/>
        <v>5.3972000000000007</v>
      </c>
      <c r="K41" s="76">
        <v>5</v>
      </c>
      <c r="L41" s="77">
        <v>5</v>
      </c>
      <c r="M41" s="76">
        <v>5</v>
      </c>
      <c r="N41" s="83">
        <v>5</v>
      </c>
      <c r="O41" s="80">
        <v>5</v>
      </c>
      <c r="P41" s="81">
        <v>6</v>
      </c>
      <c r="Q41" s="81">
        <v>6</v>
      </c>
      <c r="R41" s="81">
        <v>6</v>
      </c>
    </row>
    <row r="42" spans="1:18" x14ac:dyDescent="0.2">
      <c r="A42" s="8"/>
      <c r="B42" s="69" t="s">
        <v>39</v>
      </c>
      <c r="C42" s="70">
        <f>VLOOKUP(B42,'[1]Recherche subventionnée'!$B$7:$L$82,11,FALSE)</f>
        <v>13994</v>
      </c>
      <c r="D42" s="71">
        <f t="shared" si="6"/>
        <v>7.1105</v>
      </c>
      <c r="E42" s="72">
        <f>SUMIF('[1]Données d''inscription'!$A$3:$A$91,B42,'[1]Données d''inscription'!$T$3:$T$92)</f>
        <v>2617.4285714285716</v>
      </c>
      <c r="F42" s="71">
        <f t="shared" si="7"/>
        <v>4.6284000000000001</v>
      </c>
      <c r="G42" s="72">
        <f>VLOOKUP(B42,[1]Professeurs!$B$2:$K$82,10,FALSE)</f>
        <v>194</v>
      </c>
      <c r="H42" s="73">
        <f t="shared" si="8"/>
        <v>5.0095000000000001</v>
      </c>
      <c r="I42" s="74">
        <f t="shared" si="9"/>
        <v>6</v>
      </c>
      <c r="J42" s="82">
        <f t="shared" si="10"/>
        <v>5.5827999999999998</v>
      </c>
      <c r="K42" s="76">
        <v>6</v>
      </c>
      <c r="L42" s="77">
        <v>6</v>
      </c>
      <c r="M42" s="76">
        <v>5</v>
      </c>
      <c r="N42" s="83">
        <v>6</v>
      </c>
      <c r="O42" s="80">
        <v>6</v>
      </c>
      <c r="P42" s="81">
        <v>6</v>
      </c>
      <c r="Q42" s="81">
        <v>6</v>
      </c>
      <c r="R42" s="81">
        <v>6</v>
      </c>
    </row>
    <row r="43" spans="1:18" x14ac:dyDescent="0.2">
      <c r="A43" s="8"/>
      <c r="B43" s="69" t="s">
        <v>40</v>
      </c>
      <c r="C43" s="70">
        <f>VLOOKUP(B43,'[1]Recherche subventionnée'!$B$7:$L$82,11,FALSE)</f>
        <v>2747</v>
      </c>
      <c r="D43" s="71">
        <f t="shared" si="6"/>
        <v>4.8124000000000002</v>
      </c>
      <c r="E43" s="72">
        <f>SUMIF('[1]Données d''inscription'!$A$3:$A$91,B43,'[1]Données d''inscription'!$T$3:$T$92)</f>
        <v>8012.9285714285716</v>
      </c>
      <c r="F43" s="71">
        <f t="shared" si="7"/>
        <v>7.2626999999999997</v>
      </c>
      <c r="G43" s="72">
        <f>VLOOKUP(B43,[1]Professeurs!$B$2:$K$82,10,FALSE)</f>
        <v>285</v>
      </c>
      <c r="H43" s="73">
        <f t="shared" si="8"/>
        <v>6.1676000000000002</v>
      </c>
      <c r="I43" s="74">
        <f t="shared" si="9"/>
        <v>6</v>
      </c>
      <c r="J43" s="82">
        <f t="shared" si="10"/>
        <v>6.0808999999999997</v>
      </c>
      <c r="K43" s="76">
        <v>6</v>
      </c>
      <c r="L43" s="77">
        <v>6</v>
      </c>
      <c r="M43" s="76">
        <v>6</v>
      </c>
      <c r="N43" s="83">
        <v>6</v>
      </c>
      <c r="O43" s="80">
        <v>6</v>
      </c>
      <c r="P43" s="81">
        <v>6</v>
      </c>
      <c r="Q43" s="81">
        <v>6</v>
      </c>
      <c r="R43" s="81">
        <v>6</v>
      </c>
    </row>
    <row r="44" spans="1:18" x14ac:dyDescent="0.2">
      <c r="A44" s="8"/>
      <c r="B44" s="69" t="s">
        <v>41</v>
      </c>
      <c r="C44" s="70">
        <f>VLOOKUP(B44,'[1]Recherche subventionnée'!$B$7:$L$82,11,FALSE)</f>
        <v>7222</v>
      </c>
      <c r="D44" s="71">
        <f t="shared" si="6"/>
        <v>6.1768000000000001</v>
      </c>
      <c r="E44" s="72">
        <f>SUMIF('[1]Données d''inscription'!$A$3:$A$91,B44,'[1]Données d''inscription'!$T$3:$T$92)</f>
        <v>3976.4285714285716</v>
      </c>
      <c r="F44" s="71">
        <f t="shared" si="7"/>
        <v>5.6130000000000004</v>
      </c>
      <c r="G44" s="72">
        <f>VLOOKUP(B44,[1]Professeurs!$B$2:$K$82,10,FALSE)</f>
        <v>206</v>
      </c>
      <c r="H44" s="73">
        <f t="shared" si="8"/>
        <v>5.1901999999999999</v>
      </c>
      <c r="I44" s="74">
        <f t="shared" si="9"/>
        <v>6</v>
      </c>
      <c r="J44" s="82">
        <f t="shared" si="10"/>
        <v>5.66</v>
      </c>
      <c r="K44" s="76">
        <v>6</v>
      </c>
      <c r="L44" s="77">
        <v>6</v>
      </c>
      <c r="M44" s="76">
        <v>6</v>
      </c>
      <c r="N44" s="83">
        <v>6</v>
      </c>
      <c r="O44" s="80">
        <v>6</v>
      </c>
      <c r="P44" s="81">
        <v>6</v>
      </c>
      <c r="Q44" s="81">
        <v>6</v>
      </c>
      <c r="R44" s="81">
        <v>6</v>
      </c>
    </row>
    <row r="45" spans="1:18" ht="15.6" customHeight="1" x14ac:dyDescent="0.2">
      <c r="A45" s="8"/>
      <c r="B45" s="69" t="s">
        <v>42</v>
      </c>
      <c r="C45" s="70">
        <f>VLOOKUP(B45,'[1]Recherche subventionnée'!$B$7:$L$82,11,FALSE)</f>
        <v>2765</v>
      </c>
      <c r="D45" s="71">
        <f t="shared" si="6"/>
        <v>4.8216999999999999</v>
      </c>
      <c r="E45" s="72">
        <f>SUMIF('[1]Données d''inscription'!$A$3:$A$91,B45,'[1]Données d''inscription'!$T$3:$T$92)</f>
        <v>6410.7142857142862</v>
      </c>
      <c r="F45" s="71">
        <f t="shared" si="7"/>
        <v>6.7374000000000001</v>
      </c>
      <c r="G45" s="72">
        <f>VLOOKUP(B45,[1]Professeurs!$B$2:$K$82,10,FALSE)</f>
        <v>275</v>
      </c>
      <c r="H45" s="73">
        <f t="shared" si="8"/>
        <v>6.0601000000000003</v>
      </c>
      <c r="I45" s="74">
        <f t="shared" si="9"/>
        <v>6</v>
      </c>
      <c r="J45" s="82">
        <f t="shared" si="10"/>
        <v>5.8730666666666664</v>
      </c>
      <c r="K45" s="76">
        <v>6</v>
      </c>
      <c r="L45" s="77">
        <v>6</v>
      </c>
      <c r="M45" s="76">
        <v>6</v>
      </c>
      <c r="N45" s="83">
        <v>6</v>
      </c>
      <c r="O45" s="80">
        <v>6</v>
      </c>
      <c r="P45" s="81">
        <v>6</v>
      </c>
      <c r="Q45" s="81">
        <v>6</v>
      </c>
      <c r="R45" s="81">
        <v>6</v>
      </c>
    </row>
    <row r="46" spans="1:18" x14ac:dyDescent="0.2">
      <c r="A46" s="8"/>
      <c r="B46" s="69" t="s">
        <v>43</v>
      </c>
      <c r="C46" s="70">
        <f>VLOOKUP(B46,'[1]Recherche subventionnée'!$B$7:$L$82,11,FALSE)</f>
        <v>10647</v>
      </c>
      <c r="D46" s="71">
        <f t="shared" si="6"/>
        <v>6.7245999999999997</v>
      </c>
      <c r="E46" s="72">
        <f>SUMIF('[1]Données d''inscription'!$A$3:$A$91,B46,'[1]Données d''inscription'!$T$3:$T$92)</f>
        <v>4895.5</v>
      </c>
      <c r="F46" s="71">
        <f t="shared" si="7"/>
        <v>6.1025</v>
      </c>
      <c r="G46" s="72">
        <f>VLOOKUP(B46,[1]Professeurs!$B$2:$K$82,10,FALSE)</f>
        <v>245</v>
      </c>
      <c r="H46" s="73">
        <f t="shared" si="8"/>
        <v>5.7122999999999999</v>
      </c>
      <c r="I46" s="74">
        <f t="shared" si="9"/>
        <v>6</v>
      </c>
      <c r="J46" s="82">
        <f t="shared" si="10"/>
        <v>6.1798000000000002</v>
      </c>
      <c r="K46" s="76">
        <v>6</v>
      </c>
      <c r="L46" s="77">
        <v>6</v>
      </c>
      <c r="M46" s="76">
        <v>6</v>
      </c>
      <c r="N46" s="83">
        <v>6</v>
      </c>
      <c r="O46" s="80">
        <v>6</v>
      </c>
      <c r="P46" s="81">
        <v>6</v>
      </c>
      <c r="Q46" s="81">
        <v>6</v>
      </c>
      <c r="R46" s="81">
        <v>6</v>
      </c>
    </row>
    <row r="47" spans="1:18" ht="13.5" customHeight="1" x14ac:dyDescent="0.2">
      <c r="A47" s="8"/>
      <c r="B47" s="69" t="s">
        <v>44</v>
      </c>
      <c r="C47" s="70">
        <f>VLOOKUP(B47,'[1]Recherche subventionnée'!$B$7:$L$82,11,FALSE)</f>
        <v>7364</v>
      </c>
      <c r="D47" s="71">
        <f t="shared" si="6"/>
        <v>6.2042999999999999</v>
      </c>
      <c r="E47" s="72">
        <f>SUMIF('[1]Données d''inscription'!$A$3:$A$91,B47,'[1]Données d''inscription'!$T$3:$T$92)</f>
        <v>4461.0714285714284</v>
      </c>
      <c r="F47" s="71">
        <f t="shared" si="7"/>
        <v>5.8837000000000002</v>
      </c>
      <c r="G47" s="72">
        <f>VLOOKUP(B47,[1]Professeurs!$B$2:$K$82,10,FALSE)</f>
        <v>232.03659999999999</v>
      </c>
      <c r="H47" s="73">
        <f t="shared" si="8"/>
        <v>5.5486000000000004</v>
      </c>
      <c r="I47" s="74">
        <f t="shared" si="9"/>
        <v>6</v>
      </c>
      <c r="J47" s="82">
        <f t="shared" si="10"/>
        <v>5.8788666666666671</v>
      </c>
      <c r="K47" s="76">
        <v>6</v>
      </c>
      <c r="L47" s="77">
        <v>6</v>
      </c>
      <c r="M47" s="76">
        <v>6</v>
      </c>
      <c r="N47" s="83">
        <v>6</v>
      </c>
      <c r="O47" s="80">
        <v>6</v>
      </c>
      <c r="P47" s="81">
        <v>6</v>
      </c>
      <c r="Q47" s="81">
        <v>6</v>
      </c>
      <c r="R47" s="81">
        <v>6</v>
      </c>
    </row>
    <row r="48" spans="1:18" x14ac:dyDescent="0.2">
      <c r="A48" s="8"/>
      <c r="B48" s="69" t="s">
        <v>45</v>
      </c>
      <c r="C48" s="70">
        <f>VLOOKUP(B48,'[1]Recherche subventionnée'!$B$7:$L$82,11,FALSE)</f>
        <v>2613</v>
      </c>
      <c r="D48" s="71">
        <f t="shared" si="6"/>
        <v>4.7419000000000002</v>
      </c>
      <c r="E48" s="72">
        <f>SUMIF('[1]Données d''inscription'!$A$3:$A$91,B48,'[1]Données d''inscription'!$T$3:$T$92)</f>
        <v>13062.857142857141</v>
      </c>
      <c r="F48" s="71">
        <f t="shared" si="7"/>
        <v>8.4132999999999996</v>
      </c>
      <c r="G48" s="72">
        <f>VLOOKUP(B48,[1]Professeurs!$B$2:$K$82,10,FALSE)</f>
        <v>196</v>
      </c>
      <c r="H48" s="73">
        <f t="shared" si="8"/>
        <v>5.0404</v>
      </c>
      <c r="I48" s="74">
        <f t="shared" si="9"/>
        <v>6</v>
      </c>
      <c r="J48" s="82">
        <f t="shared" si="10"/>
        <v>6.0651999999999999</v>
      </c>
      <c r="K48" s="76">
        <v>6</v>
      </c>
      <c r="L48" s="77">
        <v>6</v>
      </c>
      <c r="M48" s="76">
        <v>6</v>
      </c>
      <c r="N48" s="83">
        <v>6</v>
      </c>
      <c r="O48" s="80">
        <v>6</v>
      </c>
      <c r="P48" s="81">
        <v>6</v>
      </c>
      <c r="Q48" s="81">
        <v>6</v>
      </c>
      <c r="R48" s="81">
        <v>6</v>
      </c>
    </row>
    <row r="49" spans="1:18" x14ac:dyDescent="0.2">
      <c r="A49" s="8"/>
      <c r="B49" s="69" t="s">
        <v>46</v>
      </c>
      <c r="C49" s="70">
        <f>VLOOKUP(B49,'[1]Recherche subventionnée'!$B$7:$L$82,11,FALSE)</f>
        <v>11535</v>
      </c>
      <c r="D49" s="71">
        <f t="shared" si="6"/>
        <v>6.8376999999999999</v>
      </c>
      <c r="E49" s="72">
        <f>SUMIF('[1]Données d''inscription'!$A$3:$A$91,B49,'[1]Données d''inscription'!$T$3:$T$92)</f>
        <v>4991.1428571428569</v>
      </c>
      <c r="F49" s="71">
        <f t="shared" si="7"/>
        <v>6.1481000000000003</v>
      </c>
      <c r="G49" s="72">
        <f>VLOOKUP(B49,[1]Professeurs!$B$2:$K$82,10,FALSE)</f>
        <v>251</v>
      </c>
      <c r="H49" s="73">
        <f t="shared" si="8"/>
        <v>5.7850999999999999</v>
      </c>
      <c r="I49" s="74">
        <f t="shared" si="9"/>
        <v>6</v>
      </c>
      <c r="J49" s="82">
        <f t="shared" si="10"/>
        <v>6.256966666666667</v>
      </c>
      <c r="K49" s="76">
        <v>6</v>
      </c>
      <c r="L49" s="77">
        <v>6</v>
      </c>
      <c r="M49" s="76">
        <v>6</v>
      </c>
      <c r="N49" s="83">
        <v>6</v>
      </c>
      <c r="O49" s="80">
        <v>6</v>
      </c>
      <c r="P49" s="81">
        <v>6</v>
      </c>
      <c r="Q49" s="81">
        <v>6</v>
      </c>
      <c r="R49" s="81">
        <v>6</v>
      </c>
    </row>
    <row r="50" spans="1:18" x14ac:dyDescent="0.2">
      <c r="A50" s="8"/>
      <c r="B50" s="69" t="s">
        <v>47</v>
      </c>
      <c r="C50" s="70">
        <f>VLOOKUP(B50,'[1]Recherche subventionnée'!$B$7:$L$82,11,FALSE)</f>
        <v>32561</v>
      </c>
      <c r="D50" s="71">
        <f t="shared" si="6"/>
        <v>8.3024000000000004</v>
      </c>
      <c r="E50" s="72">
        <f>SUMIF('[1]Données d''inscription'!$A$3:$A$91,B50,'[1]Données d''inscription'!$T$3:$T$92)</f>
        <v>4278.0714285714284</v>
      </c>
      <c r="F50" s="71">
        <f t="shared" si="7"/>
        <v>5.7850999999999999</v>
      </c>
      <c r="G50" s="72">
        <f>VLOOKUP(B50,[1]Professeurs!$B$2:$K$82,10,FALSE)</f>
        <v>215</v>
      </c>
      <c r="H50" s="73">
        <f t="shared" si="8"/>
        <v>5.319</v>
      </c>
      <c r="I50" s="74">
        <f t="shared" si="9"/>
        <v>6</v>
      </c>
      <c r="J50" s="82">
        <f t="shared" si="10"/>
        <v>6.4688333333333334</v>
      </c>
      <c r="K50" s="76">
        <v>6</v>
      </c>
      <c r="L50" s="77">
        <v>6</v>
      </c>
      <c r="M50" s="76">
        <v>6</v>
      </c>
      <c r="N50" s="83">
        <v>6</v>
      </c>
      <c r="O50" s="80">
        <v>6</v>
      </c>
      <c r="P50" s="81">
        <v>6</v>
      </c>
      <c r="Q50" s="81">
        <v>6</v>
      </c>
      <c r="R50" s="81">
        <v>7</v>
      </c>
    </row>
    <row r="51" spans="1:18" x14ac:dyDescent="0.2">
      <c r="A51" s="8"/>
      <c r="B51" s="69" t="s">
        <v>48</v>
      </c>
      <c r="C51" s="70">
        <f>VLOOKUP(B51,'[1]Recherche subventionnée'!$B$7:$L$82,11,FALSE)</f>
        <v>10828</v>
      </c>
      <c r="D51" s="71">
        <f t="shared" si="6"/>
        <v>6.7484000000000002</v>
      </c>
      <c r="E51" s="72">
        <f>SUMIF('[1]Données d''inscription'!$A$3:$A$91,B51,'[1]Données d''inscription'!$T$3:$T$92)</f>
        <v>6089</v>
      </c>
      <c r="F51" s="71">
        <f t="shared" si="7"/>
        <v>6.6162000000000001</v>
      </c>
      <c r="G51" s="72">
        <f>VLOOKUP(B51,[1]Professeurs!$B$2:$K$82,10,FALSE)</f>
        <v>253.20699999999999</v>
      </c>
      <c r="H51" s="73">
        <f t="shared" si="8"/>
        <v>5.8114999999999997</v>
      </c>
      <c r="I51" s="74">
        <f t="shared" si="9"/>
        <v>6</v>
      </c>
      <c r="J51" s="82">
        <f t="shared" si="10"/>
        <v>6.392033333333333</v>
      </c>
      <c r="K51" s="76">
        <v>6</v>
      </c>
      <c r="L51" s="77">
        <v>6</v>
      </c>
      <c r="M51" s="76">
        <v>6</v>
      </c>
      <c r="N51" s="83">
        <v>6</v>
      </c>
      <c r="O51" s="80">
        <v>7</v>
      </c>
      <c r="P51" s="81">
        <v>7</v>
      </c>
      <c r="Q51" s="81">
        <v>7</v>
      </c>
      <c r="R51" s="81">
        <v>7</v>
      </c>
    </row>
    <row r="52" spans="1:18" x14ac:dyDescent="0.2">
      <c r="A52" s="8"/>
      <c r="B52" s="69" t="s">
        <v>49</v>
      </c>
      <c r="C52" s="70">
        <f>VLOOKUP(B52,'[1]Recherche subventionnée'!$B$7:$L$82,11,FALSE)</f>
        <v>1949</v>
      </c>
      <c r="D52" s="71">
        <f t="shared" si="6"/>
        <v>4.3280000000000003</v>
      </c>
      <c r="E52" s="72">
        <f>SUMIF('[1]Données d''inscription'!$A$3:$A$91,B52,'[1]Données d''inscription'!$T$3:$T$92)</f>
        <v>13509.285714285714</v>
      </c>
      <c r="F52" s="71">
        <f t="shared" si="7"/>
        <v>8.4923999999999999</v>
      </c>
      <c r="G52" s="72">
        <f>VLOOKUP(B52,[1]Professeurs!$B$2:$K$82,10,FALSE)</f>
        <v>431</v>
      </c>
      <c r="H52" s="73">
        <f t="shared" si="8"/>
        <v>7.4130000000000003</v>
      </c>
      <c r="I52" s="74">
        <f t="shared" si="9"/>
        <v>7</v>
      </c>
      <c r="J52" s="82">
        <f t="shared" si="10"/>
        <v>6.7444666666666668</v>
      </c>
      <c r="K52" s="76">
        <v>7</v>
      </c>
      <c r="L52" s="77">
        <v>7</v>
      </c>
      <c r="M52" s="76">
        <v>6</v>
      </c>
      <c r="N52" s="83">
        <v>6</v>
      </c>
      <c r="O52" s="80">
        <v>6</v>
      </c>
      <c r="P52" s="81">
        <v>6</v>
      </c>
      <c r="Q52" s="81">
        <v>6</v>
      </c>
      <c r="R52" s="81">
        <v>5</v>
      </c>
    </row>
    <row r="53" spans="1:18" x14ac:dyDescent="0.2">
      <c r="A53" s="8"/>
      <c r="B53" s="69" t="s">
        <v>50</v>
      </c>
      <c r="C53" s="70">
        <f>VLOOKUP(B53,'[1]Recherche subventionnée'!$B$7:$L$82,11,FALSE)</f>
        <v>5433</v>
      </c>
      <c r="D53" s="71">
        <f t="shared" si="6"/>
        <v>5.7750000000000004</v>
      </c>
      <c r="E53" s="72">
        <f>SUMIF('[1]Données d''inscription'!$A$3:$A$91,B53,'[1]Données d''inscription'!$T$3:$T$92)</f>
        <v>8311.1428571428569</v>
      </c>
      <c r="F53" s="71">
        <f t="shared" si="7"/>
        <v>7.3487</v>
      </c>
      <c r="G53" s="72">
        <f>VLOOKUP(B53,[1]Professeurs!$B$2:$K$82,10,FALSE)</f>
        <v>324</v>
      </c>
      <c r="H53" s="73">
        <f t="shared" si="8"/>
        <v>6.5537999999999998</v>
      </c>
      <c r="I53" s="74">
        <f t="shared" si="9"/>
        <v>7</v>
      </c>
      <c r="J53" s="82">
        <f t="shared" si="10"/>
        <v>6.5591666666666661</v>
      </c>
      <c r="K53" s="76">
        <v>7</v>
      </c>
      <c r="L53" s="77">
        <v>7</v>
      </c>
      <c r="M53" s="76">
        <v>6</v>
      </c>
      <c r="N53" s="83">
        <v>6</v>
      </c>
      <c r="O53" s="80">
        <v>6</v>
      </c>
      <c r="P53" s="81">
        <v>6</v>
      </c>
      <c r="Q53" s="81">
        <v>6</v>
      </c>
      <c r="R53" s="81">
        <v>6</v>
      </c>
    </row>
    <row r="54" spans="1:18" x14ac:dyDescent="0.2">
      <c r="A54" s="8"/>
      <c r="B54" s="69" t="s">
        <v>51</v>
      </c>
      <c r="C54" s="70">
        <f>VLOOKUP(B54,'[1]Recherche subventionnée'!$B$7:$L$82,11,FALSE)</f>
        <v>2016</v>
      </c>
      <c r="D54" s="71">
        <f t="shared" si="6"/>
        <v>4.3757000000000001</v>
      </c>
      <c r="E54" s="72">
        <f>SUMIF('[1]Données d''inscription'!$A$3:$A$91,B54,'[1]Données d''inscription'!$T$3:$T$92)</f>
        <v>10988.071428571428</v>
      </c>
      <c r="F54" s="71">
        <f t="shared" si="7"/>
        <v>8.0061</v>
      </c>
      <c r="G54" s="72">
        <f>VLOOKUP(B54,[1]Professeurs!$B$2:$K$82,10,FALSE)</f>
        <v>437</v>
      </c>
      <c r="H54" s="73">
        <f t="shared" si="8"/>
        <v>7.4546999999999999</v>
      </c>
      <c r="I54" s="74">
        <f t="shared" si="9"/>
        <v>7</v>
      </c>
      <c r="J54" s="82">
        <f t="shared" si="10"/>
        <v>6.612166666666667</v>
      </c>
      <c r="K54" s="76">
        <v>7</v>
      </c>
      <c r="L54" s="77">
        <v>7</v>
      </c>
      <c r="M54" s="76">
        <v>7</v>
      </c>
      <c r="N54" s="83">
        <v>6</v>
      </c>
      <c r="O54" s="80">
        <v>6</v>
      </c>
      <c r="P54" s="81">
        <v>6</v>
      </c>
      <c r="Q54" s="81">
        <v>6</v>
      </c>
      <c r="R54" s="81">
        <v>6</v>
      </c>
    </row>
    <row r="55" spans="1:18" x14ac:dyDescent="0.2">
      <c r="A55" s="8"/>
      <c r="B55" s="69" t="s">
        <v>52</v>
      </c>
      <c r="C55" s="70">
        <f>VLOOKUP(B55,'[1]Recherche subventionnée'!$B$7:$L$82,11,FALSE)</f>
        <v>12505</v>
      </c>
      <c r="D55" s="71">
        <f t="shared" si="6"/>
        <v>6.9516999999999998</v>
      </c>
      <c r="E55" s="72">
        <f>SUMIF('[1]Données d''inscription'!$A$3:$A$91,B55,'[1]Données d''inscription'!$T$3:$T$92)</f>
        <v>4758.2857142857138</v>
      </c>
      <c r="F55" s="71">
        <f t="shared" si="7"/>
        <v>6.0355999999999996</v>
      </c>
      <c r="G55" s="72">
        <f>VLOOKUP(B55,[1]Professeurs!$B$2:$K$82,10,FALSE)</f>
        <v>328</v>
      </c>
      <c r="H55" s="73">
        <f t="shared" si="8"/>
        <v>6.5907</v>
      </c>
      <c r="I55" s="74">
        <f t="shared" si="9"/>
        <v>7</v>
      </c>
      <c r="J55" s="82">
        <f t="shared" si="10"/>
        <v>6.5259999999999998</v>
      </c>
      <c r="K55" s="76">
        <v>7</v>
      </c>
      <c r="L55" s="77">
        <v>7</v>
      </c>
      <c r="M55" s="76">
        <v>7</v>
      </c>
      <c r="N55" s="83">
        <v>6</v>
      </c>
      <c r="O55" s="80">
        <v>6</v>
      </c>
      <c r="P55" s="81">
        <v>6</v>
      </c>
      <c r="Q55" s="81">
        <v>6</v>
      </c>
      <c r="R55" s="81">
        <v>7</v>
      </c>
    </row>
    <row r="56" spans="1:18" x14ac:dyDescent="0.2">
      <c r="A56" s="8"/>
      <c r="B56" s="69" t="s">
        <v>53</v>
      </c>
      <c r="C56" s="70">
        <f>VLOOKUP(B56,'[1]Recherche subventionnée'!$B$7:$L$82,11,FALSE)</f>
        <v>17680</v>
      </c>
      <c r="D56" s="71">
        <f t="shared" si="6"/>
        <v>7.4405000000000001</v>
      </c>
      <c r="E56" s="72">
        <f>SUMIF('[1]Données d''inscription'!$A$3:$A$91,B56,'[1]Données d''inscription'!$T$3:$T$92)</f>
        <v>10095.714285714286</v>
      </c>
      <c r="F56" s="71">
        <f t="shared" si="7"/>
        <v>7.8067000000000002</v>
      </c>
      <c r="G56" s="72">
        <f>VLOOKUP(B56,[1]Professeurs!$B$2:$K$82,10,FALSE)</f>
        <v>301.39159999999998</v>
      </c>
      <c r="H56" s="73">
        <f t="shared" si="8"/>
        <v>6.3360000000000003</v>
      </c>
      <c r="I56" s="74">
        <f t="shared" si="9"/>
        <v>7</v>
      </c>
      <c r="J56" s="82">
        <f t="shared" si="10"/>
        <v>7.194399999999999</v>
      </c>
      <c r="K56" s="76">
        <v>7</v>
      </c>
      <c r="L56" s="77">
        <v>7</v>
      </c>
      <c r="M56" s="76">
        <v>7</v>
      </c>
      <c r="N56" s="83">
        <v>7</v>
      </c>
      <c r="O56" s="80">
        <v>7</v>
      </c>
      <c r="P56" s="81">
        <v>6</v>
      </c>
      <c r="Q56" s="81">
        <v>6</v>
      </c>
      <c r="R56" s="81">
        <v>6</v>
      </c>
    </row>
    <row r="57" spans="1:18" x14ac:dyDescent="0.2">
      <c r="A57" s="8"/>
      <c r="B57" s="69" t="s">
        <v>54</v>
      </c>
      <c r="C57" s="70">
        <f>VLOOKUP(B57,'[1]Recherche subventionnée'!$B$7:$L$82,11,FALSE)</f>
        <v>4933</v>
      </c>
      <c r="D57" s="71">
        <f t="shared" si="6"/>
        <v>5.6387999999999998</v>
      </c>
      <c r="E57" s="72">
        <f>SUMIF('[1]Données d''inscription'!$A$3:$A$91,B57,'[1]Données d''inscription'!$T$3:$T$92)</f>
        <v>10789.428571428572</v>
      </c>
      <c r="F57" s="71">
        <f t="shared" si="7"/>
        <v>7.9630999999999998</v>
      </c>
      <c r="G57" s="72">
        <f>VLOOKUP(B57,[1]Professeurs!$B$2:$K$82,10,FALSE)</f>
        <v>348.64720000000005</v>
      </c>
      <c r="H57" s="73">
        <f t="shared" si="8"/>
        <v>6.7744999999999997</v>
      </c>
      <c r="I57" s="74">
        <f t="shared" si="9"/>
        <v>7</v>
      </c>
      <c r="J57" s="82">
        <f t="shared" si="10"/>
        <v>6.7921333333333331</v>
      </c>
      <c r="K57" s="76">
        <v>7</v>
      </c>
      <c r="L57" s="77">
        <v>7</v>
      </c>
      <c r="M57" s="76">
        <v>7</v>
      </c>
      <c r="N57" s="83">
        <v>7</v>
      </c>
      <c r="O57" s="80">
        <v>7</v>
      </c>
      <c r="P57" s="81">
        <v>7</v>
      </c>
      <c r="Q57" s="81">
        <v>7</v>
      </c>
      <c r="R57" s="81">
        <v>6</v>
      </c>
    </row>
    <row r="58" spans="1:18" x14ac:dyDescent="0.2">
      <c r="A58" s="8"/>
      <c r="B58" s="69" t="s">
        <v>55</v>
      </c>
      <c r="C58" s="70">
        <f>VLOOKUP(B58,'[1]Recherche subventionnée'!$B$7:$L$82,11,FALSE)</f>
        <v>36346</v>
      </c>
      <c r="D58" s="71">
        <f t="shared" si="6"/>
        <v>8.4575999999999993</v>
      </c>
      <c r="E58" s="72">
        <f>SUMIF('[1]Données d''inscription'!$A$3:$A$91,B58,'[1]Données d''inscription'!$T$3:$T$92)</f>
        <v>6865.0714285714284</v>
      </c>
      <c r="F58" s="71">
        <f t="shared" si="7"/>
        <v>6.8986000000000001</v>
      </c>
      <c r="G58" s="72">
        <f>VLOOKUP(B58,[1]Professeurs!$B$2:$K$82,10,FALSE)</f>
        <v>236</v>
      </c>
      <c r="H58" s="73">
        <f t="shared" si="8"/>
        <v>5.5995999999999997</v>
      </c>
      <c r="I58" s="74">
        <f t="shared" si="9"/>
        <v>7</v>
      </c>
      <c r="J58" s="82">
        <f t="shared" si="10"/>
        <v>6.985266666666667</v>
      </c>
      <c r="K58" s="76">
        <v>7</v>
      </c>
      <c r="L58" s="77">
        <v>7</v>
      </c>
      <c r="M58" s="76">
        <v>7</v>
      </c>
      <c r="N58" s="83">
        <v>7</v>
      </c>
      <c r="O58" s="80">
        <v>7</v>
      </c>
      <c r="P58" s="81">
        <v>7</v>
      </c>
      <c r="Q58" s="81">
        <v>7</v>
      </c>
      <c r="R58" s="81">
        <v>6</v>
      </c>
    </row>
    <row r="59" spans="1:18" x14ac:dyDescent="0.2">
      <c r="A59" s="8"/>
      <c r="B59" s="69" t="s">
        <v>56</v>
      </c>
      <c r="C59" s="70">
        <f>VLOOKUP(B59,'[1]Recherche subventionnée'!$B$7:$L$82,11,FALSE)</f>
        <v>27019</v>
      </c>
      <c r="D59" s="71">
        <f t="shared" si="6"/>
        <v>8.0390999999999995</v>
      </c>
      <c r="E59" s="72">
        <f>SUMIF('[1]Données d''inscription'!$A$3:$A$91,B59,'[1]Données d''inscription'!$T$3:$T$92)</f>
        <v>4769.8571428571431</v>
      </c>
      <c r="F59" s="71">
        <f t="shared" si="7"/>
        <v>6.0412999999999997</v>
      </c>
      <c r="G59" s="72">
        <f>VLOOKUP(B59,[1]Professeurs!$B$2:$K$82,10,FALSE)</f>
        <v>252</v>
      </c>
      <c r="H59" s="73">
        <f t="shared" si="8"/>
        <v>5.7971000000000004</v>
      </c>
      <c r="I59" s="74">
        <f t="shared" si="9"/>
        <v>7</v>
      </c>
      <c r="J59" s="82">
        <f t="shared" si="10"/>
        <v>6.6258333333333326</v>
      </c>
      <c r="K59" s="76">
        <v>7</v>
      </c>
      <c r="L59" s="77">
        <v>7</v>
      </c>
      <c r="M59" s="76">
        <v>7</v>
      </c>
      <c r="N59" s="83">
        <v>7</v>
      </c>
      <c r="O59" s="80">
        <v>7</v>
      </c>
      <c r="P59" s="81">
        <v>7</v>
      </c>
      <c r="Q59" s="81">
        <v>7</v>
      </c>
      <c r="R59" s="81">
        <v>7</v>
      </c>
    </row>
    <row r="60" spans="1:18" x14ac:dyDescent="0.2">
      <c r="A60" s="8"/>
      <c r="B60" s="69" t="s">
        <v>57</v>
      </c>
      <c r="C60" s="70">
        <f>VLOOKUP(B60,'[1]Recherche subventionnée'!$B$7:$L$82,11,FALSE)</f>
        <v>13644</v>
      </c>
      <c r="D60" s="71">
        <f t="shared" si="6"/>
        <v>7.0747</v>
      </c>
      <c r="E60" s="72">
        <f>SUMIF('[1]Données d''inscription'!$A$3:$A$91,B60,'[1]Données d''inscription'!$T$3:$T$92)</f>
        <v>8062.2142857142862</v>
      </c>
      <c r="F60" s="71">
        <f t="shared" si="7"/>
        <v>7.2770999999999999</v>
      </c>
      <c r="G60" s="72">
        <f>VLOOKUP(B60,[1]Professeurs!$B$2:$K$82,10,FALSE)</f>
        <v>337</v>
      </c>
      <c r="H60" s="73">
        <f t="shared" si="8"/>
        <v>6.6722000000000001</v>
      </c>
      <c r="I60" s="74">
        <f t="shared" si="9"/>
        <v>7</v>
      </c>
      <c r="J60" s="82">
        <f t="shared" si="10"/>
        <v>7.008</v>
      </c>
      <c r="K60" s="76">
        <v>7</v>
      </c>
      <c r="L60" s="77">
        <v>7</v>
      </c>
      <c r="M60" s="76">
        <v>7</v>
      </c>
      <c r="N60" s="83">
        <v>7</v>
      </c>
      <c r="O60" s="80">
        <v>7</v>
      </c>
      <c r="P60" s="81">
        <v>7</v>
      </c>
      <c r="Q60" s="81">
        <v>7</v>
      </c>
      <c r="R60" s="81">
        <v>7</v>
      </c>
    </row>
    <row r="61" spans="1:18" x14ac:dyDescent="0.2">
      <c r="A61" s="8"/>
      <c r="B61" s="69" t="s">
        <v>58</v>
      </c>
      <c r="C61" s="70">
        <f>VLOOKUP(B61,'[1]Recherche subventionnée'!$B$7:$L$82,11,FALSE)</f>
        <v>12975</v>
      </c>
      <c r="D61" s="71">
        <f t="shared" si="6"/>
        <v>7.0038</v>
      </c>
      <c r="E61" s="72">
        <f>SUMIF('[1]Données d''inscription'!$A$3:$A$91,B61,'[1]Données d''inscription'!$T$3:$T$92)</f>
        <v>10654.285714285714</v>
      </c>
      <c r="F61" s="71">
        <f t="shared" si="7"/>
        <v>7.9335000000000004</v>
      </c>
      <c r="G61" s="72">
        <f>VLOOKUP(B61,[1]Professeurs!$B$2:$K$82,10,FALSE)</f>
        <v>282</v>
      </c>
      <c r="H61" s="73">
        <f t="shared" si="8"/>
        <v>6.1357999999999997</v>
      </c>
      <c r="I61" s="74">
        <f t="shared" si="9"/>
        <v>7</v>
      </c>
      <c r="J61" s="82">
        <f t="shared" si="10"/>
        <v>7.0243666666666664</v>
      </c>
      <c r="K61" s="76">
        <v>7</v>
      </c>
      <c r="L61" s="77">
        <v>7</v>
      </c>
      <c r="M61" s="76">
        <v>7</v>
      </c>
      <c r="N61" s="83">
        <v>7</v>
      </c>
      <c r="O61" s="80">
        <v>7</v>
      </c>
      <c r="P61" s="81">
        <v>7</v>
      </c>
      <c r="Q61" s="81">
        <v>7</v>
      </c>
      <c r="R61" s="81">
        <v>7</v>
      </c>
    </row>
    <row r="62" spans="1:18" x14ac:dyDescent="0.2">
      <c r="A62" s="8"/>
      <c r="B62" s="69" t="s">
        <v>59</v>
      </c>
      <c r="C62" s="70">
        <f>VLOOKUP(B62,'[1]Recherche subventionnée'!$B$7:$L$82,11,FALSE)</f>
        <v>34236</v>
      </c>
      <c r="D62" s="71">
        <f t="shared" si="6"/>
        <v>8.3732000000000006</v>
      </c>
      <c r="E62" s="72">
        <f>SUMIF('[1]Données d''inscription'!$A$3:$A$91,B62,'[1]Données d''inscription'!$T$3:$T$92)</f>
        <v>9336.5714285714275</v>
      </c>
      <c r="F62" s="71">
        <f t="shared" si="7"/>
        <v>7.6226000000000003</v>
      </c>
      <c r="G62" s="72">
        <f>VLOOKUP(B62,[1]Professeurs!$B$2:$K$82,10,FALSE)</f>
        <v>299</v>
      </c>
      <c r="H62" s="73">
        <f t="shared" si="8"/>
        <v>6.3120000000000003</v>
      </c>
      <c r="I62" s="74">
        <f t="shared" si="9"/>
        <v>7</v>
      </c>
      <c r="J62" s="82">
        <f t="shared" si="10"/>
        <v>7.4359333333333337</v>
      </c>
      <c r="K62" s="76">
        <v>7</v>
      </c>
      <c r="L62" s="77">
        <v>7</v>
      </c>
      <c r="M62" s="76">
        <v>7</v>
      </c>
      <c r="N62" s="83">
        <v>7</v>
      </c>
      <c r="O62" s="80">
        <v>7</v>
      </c>
      <c r="P62" s="81">
        <v>7</v>
      </c>
      <c r="Q62" s="81">
        <v>7</v>
      </c>
      <c r="R62" s="81">
        <v>7</v>
      </c>
    </row>
    <row r="63" spans="1:18" x14ac:dyDescent="0.2">
      <c r="A63" s="8"/>
      <c r="B63" s="69" t="s">
        <v>60</v>
      </c>
      <c r="C63" s="70">
        <f>VLOOKUP(B63,'[1]Recherche subventionnée'!$B$7:$L$82,11,FALSE)</f>
        <v>22069</v>
      </c>
      <c r="D63" s="71">
        <f t="shared" si="6"/>
        <v>7.7534000000000001</v>
      </c>
      <c r="E63" s="72">
        <f>SUMIF('[1]Données d''inscription'!$A$3:$A$91,B63,'[1]Données d''inscription'!$T$3:$T$92)</f>
        <v>7588.5714285714294</v>
      </c>
      <c r="F63" s="71">
        <f t="shared" si="7"/>
        <v>7.1345999999999998</v>
      </c>
      <c r="G63" s="72">
        <f>VLOOKUP(B63,[1]Professeurs!$B$2:$K$82,10,FALSE)</f>
        <v>343</v>
      </c>
      <c r="H63" s="73">
        <f t="shared" si="8"/>
        <v>6.7253999999999996</v>
      </c>
      <c r="I63" s="74">
        <f t="shared" si="9"/>
        <v>7</v>
      </c>
      <c r="J63" s="82">
        <f t="shared" si="10"/>
        <v>7.2044666666666659</v>
      </c>
      <c r="K63" s="76">
        <v>7</v>
      </c>
      <c r="L63" s="77">
        <v>7</v>
      </c>
      <c r="M63" s="76">
        <v>7</v>
      </c>
      <c r="N63" s="83">
        <v>7</v>
      </c>
      <c r="O63" s="80">
        <v>7</v>
      </c>
      <c r="P63" s="81">
        <v>7</v>
      </c>
      <c r="Q63" s="81">
        <v>7</v>
      </c>
      <c r="R63" s="81">
        <v>7</v>
      </c>
    </row>
    <row r="64" spans="1:18" x14ac:dyDescent="0.2">
      <c r="A64" s="8"/>
      <c r="B64" s="69" t="s">
        <v>61</v>
      </c>
      <c r="C64" s="70">
        <f>VLOOKUP(B64,'[1]Recherche subventionnée'!$B$7:$L$82,11,FALSE)</f>
        <v>17292</v>
      </c>
      <c r="D64" s="71">
        <f t="shared" si="6"/>
        <v>7.4090999999999996</v>
      </c>
      <c r="E64" s="72">
        <f>SUMIF('[1]Données d''inscription'!$A$3:$A$91,B64,'[1]Données d''inscription'!$T$3:$T$92)</f>
        <v>8248.7857142857138</v>
      </c>
      <c r="F64" s="71">
        <f t="shared" si="7"/>
        <v>7.3310000000000004</v>
      </c>
      <c r="G64" s="72">
        <f>VLOOKUP(B64,[1]Professeurs!$B$2:$K$82,10,FALSE)</f>
        <v>405</v>
      </c>
      <c r="H64" s="73">
        <f t="shared" si="8"/>
        <v>7.2256999999999998</v>
      </c>
      <c r="I64" s="74">
        <f t="shared" si="9"/>
        <v>7</v>
      </c>
      <c r="J64" s="82">
        <f t="shared" si="10"/>
        <v>7.3219333333333338</v>
      </c>
      <c r="K64" s="76">
        <v>7</v>
      </c>
      <c r="L64" s="77">
        <v>7</v>
      </c>
      <c r="M64" s="76">
        <v>8</v>
      </c>
      <c r="N64" s="83">
        <v>8</v>
      </c>
      <c r="O64" s="80">
        <v>8</v>
      </c>
      <c r="P64" s="81">
        <v>8</v>
      </c>
      <c r="Q64" s="81">
        <v>8</v>
      </c>
      <c r="R64" s="81">
        <v>8</v>
      </c>
    </row>
    <row r="65" spans="1:18" x14ac:dyDescent="0.2">
      <c r="A65" s="8"/>
      <c r="B65" s="87" t="s">
        <v>62</v>
      </c>
      <c r="C65" s="88">
        <f>VLOOKUP(B65,'[1]Recherche subventionnée'!$B$7:$L$82,11,FALSE)</f>
        <v>33405</v>
      </c>
      <c r="D65" s="89">
        <f t="shared" si="6"/>
        <v>8.3384999999999998</v>
      </c>
      <c r="E65" s="90">
        <f>SUMIF('[1]Données d''inscription'!$A$3:$A$91,B65,'[1]Données d''inscription'!$T$3:$T$92)</f>
        <v>7013.5714285714284</v>
      </c>
      <c r="F65" s="89">
        <f t="shared" si="7"/>
        <v>6.9489999999999998</v>
      </c>
      <c r="G65" s="90">
        <f>VLOOKUP(B65,[1]Professeurs!$B$2:$K$82,10,FALSE)</f>
        <v>313.68979999999999</v>
      </c>
      <c r="H65" s="91">
        <f t="shared" si="8"/>
        <v>6.4564000000000004</v>
      </c>
      <c r="I65" s="92">
        <f t="shared" si="9"/>
        <v>7</v>
      </c>
      <c r="J65" s="93">
        <f t="shared" si="10"/>
        <v>7.2479666666666667</v>
      </c>
      <c r="K65" s="76">
        <v>8</v>
      </c>
      <c r="L65" s="77">
        <v>8</v>
      </c>
      <c r="M65" s="76">
        <v>8</v>
      </c>
      <c r="N65" s="83">
        <v>8</v>
      </c>
      <c r="O65" s="80">
        <v>7</v>
      </c>
      <c r="P65" s="81">
        <v>7</v>
      </c>
      <c r="Q65" s="81">
        <v>7</v>
      </c>
      <c r="R65" s="81">
        <v>7</v>
      </c>
    </row>
    <row r="66" spans="1:18" x14ac:dyDescent="0.2">
      <c r="A66" s="8"/>
      <c r="B66" s="69" t="s">
        <v>63</v>
      </c>
      <c r="C66" s="70">
        <f>VLOOKUP(B66,'[1]Recherche subventionnée'!$B$7:$L$82,11,FALSE)</f>
        <v>106028</v>
      </c>
      <c r="D66" s="71">
        <f t="shared" si="6"/>
        <v>9.9687999999999999</v>
      </c>
      <c r="E66" s="72">
        <f>SUMIF('[1]Données d''inscription'!$A$3:$A$91,B66,'[1]Données d''inscription'!$T$3:$T$92)</f>
        <v>7884.0714285714284</v>
      </c>
      <c r="F66" s="71">
        <f t="shared" si="7"/>
        <v>7.2244999999999999</v>
      </c>
      <c r="G66" s="72">
        <f>VLOOKUP(B66,[1]Professeurs!$B$2:$K$82,10,FALSE)</f>
        <v>276</v>
      </c>
      <c r="H66" s="73">
        <f t="shared" si="8"/>
        <v>6.0709999999999997</v>
      </c>
      <c r="I66" s="74">
        <f t="shared" si="9"/>
        <v>8</v>
      </c>
      <c r="J66" s="82">
        <f t="shared" si="10"/>
        <v>7.7547666666666659</v>
      </c>
      <c r="K66" s="76">
        <v>8</v>
      </c>
      <c r="L66" s="77">
        <v>8</v>
      </c>
      <c r="M66" s="76">
        <v>8</v>
      </c>
      <c r="N66" s="83">
        <v>8</v>
      </c>
      <c r="O66" s="80">
        <v>8</v>
      </c>
      <c r="P66" s="81">
        <v>7</v>
      </c>
      <c r="Q66" s="81">
        <v>7</v>
      </c>
      <c r="R66" s="81">
        <v>7</v>
      </c>
    </row>
    <row r="67" spans="1:18" x14ac:dyDescent="0.2">
      <c r="A67" s="8"/>
      <c r="B67" s="69" t="s">
        <v>64</v>
      </c>
      <c r="C67" s="70">
        <f>VLOOKUP(B67,'[1]Recherche subventionnée'!$B$7:$L$82,11,FALSE)</f>
        <v>35557</v>
      </c>
      <c r="D67" s="71">
        <f t="shared" si="6"/>
        <v>8.4267000000000003</v>
      </c>
      <c r="E67" s="72">
        <f>SUMIF('[1]Données d''inscription'!$A$3:$A$91,B67,'[1]Données d''inscription'!$T$3:$T$92)</f>
        <v>10845.571428571428</v>
      </c>
      <c r="F67" s="71">
        <f t="shared" si="7"/>
        <v>7.9753999999999996</v>
      </c>
      <c r="G67" s="72">
        <f>VLOOKUP(B67,[1]Professeurs!$B$2:$K$82,10,FALSE)</f>
        <v>452</v>
      </c>
      <c r="H67" s="73">
        <f t="shared" si="8"/>
        <v>7.5563000000000002</v>
      </c>
      <c r="I67" s="74">
        <f t="shared" si="9"/>
        <v>8</v>
      </c>
      <c r="J67" s="82">
        <f t="shared" si="10"/>
        <v>7.986133333333334</v>
      </c>
      <c r="K67" s="76">
        <v>8</v>
      </c>
      <c r="L67" s="77">
        <v>8</v>
      </c>
      <c r="M67" s="76">
        <v>8</v>
      </c>
      <c r="N67" s="83">
        <v>8</v>
      </c>
      <c r="O67" s="80">
        <v>8</v>
      </c>
      <c r="P67" s="81">
        <v>8</v>
      </c>
      <c r="Q67" s="81">
        <v>8</v>
      </c>
      <c r="R67" s="81">
        <v>8</v>
      </c>
    </row>
    <row r="68" spans="1:18" x14ac:dyDescent="0.2">
      <c r="A68" s="8"/>
      <c r="B68" s="69" t="s">
        <v>65</v>
      </c>
      <c r="C68" s="70">
        <f>VLOOKUP(B68,'[1]Recherche subventionnée'!$B$7:$L$82,11,FALSE)</f>
        <v>27819</v>
      </c>
      <c r="D68" s="71">
        <f t="shared" si="6"/>
        <v>8.0802999999999994</v>
      </c>
      <c r="E68" s="72">
        <f>SUMIF('[1]Données d''inscription'!$A$3:$A$91,B68,'[1]Données d''inscription'!$T$3:$T$92)</f>
        <v>12686.999999999998</v>
      </c>
      <c r="F68" s="71">
        <f t="shared" si="7"/>
        <v>8.3445999999999998</v>
      </c>
      <c r="G68" s="72">
        <f>VLOOKUP(B68,[1]Professeurs!$B$2:$K$82,10,FALSE)</f>
        <v>493</v>
      </c>
      <c r="H68" s="73">
        <f t="shared" si="8"/>
        <v>7.8177000000000003</v>
      </c>
      <c r="I68" s="74">
        <f t="shared" si="9"/>
        <v>8</v>
      </c>
      <c r="J68" s="82">
        <f t="shared" si="10"/>
        <v>8.0808666666666671</v>
      </c>
      <c r="K68" s="76">
        <v>8</v>
      </c>
      <c r="L68" s="77">
        <v>8</v>
      </c>
      <c r="M68" s="76">
        <v>8</v>
      </c>
      <c r="N68" s="83">
        <v>8</v>
      </c>
      <c r="O68" s="80">
        <v>8</v>
      </c>
      <c r="P68" s="81">
        <v>8</v>
      </c>
      <c r="Q68" s="81">
        <v>8</v>
      </c>
      <c r="R68" s="81">
        <v>8</v>
      </c>
    </row>
    <row r="69" spans="1:18" x14ac:dyDescent="0.2">
      <c r="A69" s="8"/>
      <c r="B69" s="69" t="s">
        <v>66</v>
      </c>
      <c r="C69" s="70">
        <f>VLOOKUP(B69,'[1]Recherche subventionnée'!$B$7:$L$82,11,FALSE)</f>
        <v>18633</v>
      </c>
      <c r="D69" s="71">
        <f t="shared" si="6"/>
        <v>7.5145999999999997</v>
      </c>
      <c r="E69" s="72">
        <f>SUMIF('[1]Données d''inscription'!$A$3:$A$91,B69,'[1]Données d''inscription'!$T$3:$T$92)</f>
        <v>18740</v>
      </c>
      <c r="F69" s="71">
        <f t="shared" si="7"/>
        <v>9.2629999999999999</v>
      </c>
      <c r="G69" s="72">
        <f>VLOOKUP(B69,[1]Professeurs!$B$2:$K$82,10,FALSE)</f>
        <v>551</v>
      </c>
      <c r="H69" s="73">
        <f t="shared" si="8"/>
        <v>8.1525999999999996</v>
      </c>
      <c r="I69" s="74">
        <f t="shared" si="9"/>
        <v>8</v>
      </c>
      <c r="J69" s="82">
        <f t="shared" si="10"/>
        <v>8.3100666666666658</v>
      </c>
      <c r="K69" s="76">
        <v>8</v>
      </c>
      <c r="L69" s="77">
        <v>8</v>
      </c>
      <c r="M69" s="76">
        <v>8</v>
      </c>
      <c r="N69" s="83">
        <v>8</v>
      </c>
      <c r="O69" s="80">
        <v>8</v>
      </c>
      <c r="P69" s="81">
        <v>8</v>
      </c>
      <c r="Q69" s="81">
        <v>8</v>
      </c>
      <c r="R69" s="81">
        <v>8</v>
      </c>
    </row>
    <row r="70" spans="1:18" x14ac:dyDescent="0.2">
      <c r="A70" s="8"/>
      <c r="B70" s="69" t="s">
        <v>67</v>
      </c>
      <c r="C70" s="70">
        <f>VLOOKUP(B70,'[1]Recherche subventionnée'!$B$7:$L$82,11,FALSE)</f>
        <v>16263</v>
      </c>
      <c r="D70" s="71">
        <f t="shared" si="6"/>
        <v>7.3226000000000004</v>
      </c>
      <c r="E70" s="72">
        <f>SUMIF('[1]Données d''inscription'!$A$3:$A$91,B70,'[1]Données d''inscription'!$T$3:$T$92)</f>
        <v>17425.714285714286</v>
      </c>
      <c r="F70" s="71">
        <f t="shared" si="7"/>
        <v>9.0917999999999992</v>
      </c>
      <c r="G70" s="72">
        <f>VLOOKUP(B70,[1]Professeurs!$B$2:$K$82,10,FALSE)</f>
        <v>581.74059999999997</v>
      </c>
      <c r="H70" s="73">
        <f t="shared" si="8"/>
        <v>8.3161000000000005</v>
      </c>
      <c r="I70" s="74">
        <f t="shared" si="9"/>
        <v>8</v>
      </c>
      <c r="J70" s="82">
        <f t="shared" si="10"/>
        <v>8.2434999999999992</v>
      </c>
      <c r="K70" s="76">
        <v>8</v>
      </c>
      <c r="L70" s="77">
        <v>8</v>
      </c>
      <c r="M70" s="76">
        <v>8</v>
      </c>
      <c r="N70" s="83">
        <v>8</v>
      </c>
      <c r="O70" s="80">
        <v>8</v>
      </c>
      <c r="P70" s="81">
        <v>8</v>
      </c>
      <c r="Q70" s="81">
        <v>8</v>
      </c>
      <c r="R70" s="81">
        <v>8</v>
      </c>
    </row>
    <row r="71" spans="1:18" x14ac:dyDescent="0.2">
      <c r="A71" s="8"/>
      <c r="B71" s="69" t="s">
        <v>68</v>
      </c>
      <c r="C71" s="70">
        <f>VLOOKUP(B71,'[1]Recherche subventionnée'!$B$7:$L$82,11,FALSE)</f>
        <v>33868</v>
      </c>
      <c r="D71" s="71">
        <f t="shared" si="6"/>
        <v>8.3580000000000005</v>
      </c>
      <c r="E71" s="72">
        <f>SUMIF('[1]Données d''inscription'!$A$3:$A$91,B71,'[1]Données d''inscription'!$T$3:$T$92)</f>
        <v>15632.857142857143</v>
      </c>
      <c r="F71" s="71">
        <f t="shared" si="7"/>
        <v>8.8361999999999998</v>
      </c>
      <c r="G71" s="72">
        <f>VLOOKUP(B71,[1]Professeurs!$B$2:$K$82,10,FALSE)</f>
        <v>525</v>
      </c>
      <c r="H71" s="73">
        <f t="shared" si="8"/>
        <v>8.0070999999999994</v>
      </c>
      <c r="I71" s="74">
        <f t="shared" si="9"/>
        <v>8</v>
      </c>
      <c r="J71" s="82">
        <f t="shared" si="10"/>
        <v>8.4004333333333339</v>
      </c>
      <c r="K71" s="76">
        <v>8</v>
      </c>
      <c r="L71" s="77">
        <v>8</v>
      </c>
      <c r="M71" s="76">
        <v>8</v>
      </c>
      <c r="N71" s="83">
        <v>8</v>
      </c>
      <c r="O71" s="80">
        <v>8</v>
      </c>
      <c r="P71" s="81">
        <v>9</v>
      </c>
      <c r="Q71" s="81">
        <v>9</v>
      </c>
      <c r="R71" s="81">
        <v>9</v>
      </c>
    </row>
    <row r="72" spans="1:18" x14ac:dyDescent="0.2">
      <c r="A72" s="8"/>
      <c r="B72" s="69" t="s">
        <v>69</v>
      </c>
      <c r="C72" s="70">
        <f>VLOOKUP(B72,'[1]Recherche subventionnée'!$B$7:$L$82,11,FALSE)</f>
        <v>52636</v>
      </c>
      <c r="D72" s="71">
        <f t="shared" si="6"/>
        <v>8.9802999999999997</v>
      </c>
      <c r="E72" s="72">
        <f>SUMIF('[1]Données d''inscription'!$A$3:$A$91,B72,'[1]Données d''inscription'!$T$3:$T$92)</f>
        <v>10295.071428571428</v>
      </c>
      <c r="F72" s="71">
        <f t="shared" si="7"/>
        <v>7.8526999999999996</v>
      </c>
      <c r="G72" s="72">
        <f>VLOOKUP(B72,[1]Professeurs!$B$2:$K$82,10,FALSE)</f>
        <v>561</v>
      </c>
      <c r="H72" s="73">
        <f t="shared" si="8"/>
        <v>8.2067999999999994</v>
      </c>
      <c r="I72" s="74">
        <f t="shared" si="9"/>
        <v>8</v>
      </c>
      <c r="J72" s="82">
        <f t="shared" si="10"/>
        <v>8.3466000000000005</v>
      </c>
      <c r="K72" s="76">
        <v>8</v>
      </c>
      <c r="L72" s="77">
        <v>8</v>
      </c>
      <c r="M72" s="76">
        <v>8</v>
      </c>
      <c r="N72" s="83">
        <v>9</v>
      </c>
      <c r="O72" s="80">
        <v>9</v>
      </c>
      <c r="P72" s="81">
        <v>9</v>
      </c>
      <c r="Q72" s="81">
        <v>9</v>
      </c>
      <c r="R72" s="81">
        <v>9</v>
      </c>
    </row>
    <row r="73" spans="1:18" x14ac:dyDescent="0.2">
      <c r="A73" s="8"/>
      <c r="B73" s="69" t="s">
        <v>70</v>
      </c>
      <c r="C73" s="70">
        <f>VLOOKUP(B73,'[1]Recherche subventionnée'!$B$7:$L$82,11,FALSE)</f>
        <v>120921</v>
      </c>
      <c r="D73" s="71">
        <f t="shared" si="6"/>
        <v>10.154299999999999</v>
      </c>
      <c r="E73" s="72">
        <f>SUMIF('[1]Données d''inscription'!$A$3:$A$91,B73,'[1]Données d''inscription'!$T$3:$T$92)</f>
        <v>18780.357142857145</v>
      </c>
      <c r="F73" s="71">
        <f t="shared" si="7"/>
        <v>9.2681000000000004</v>
      </c>
      <c r="G73" s="72">
        <f>VLOOKUP(B73,[1]Professeurs!$B$2:$K$82,10,FALSE)</f>
        <v>828</v>
      </c>
      <c r="H73" s="73">
        <f t="shared" si="8"/>
        <v>9.3788999999999998</v>
      </c>
      <c r="I73" s="74">
        <f t="shared" si="9"/>
        <v>10</v>
      </c>
      <c r="J73" s="82">
        <f t="shared" si="10"/>
        <v>9.6004333333333332</v>
      </c>
      <c r="K73" s="76">
        <v>10</v>
      </c>
      <c r="L73" s="77">
        <v>10</v>
      </c>
      <c r="M73" s="76">
        <v>10</v>
      </c>
      <c r="N73" s="83">
        <v>10</v>
      </c>
      <c r="O73" s="80">
        <v>10</v>
      </c>
      <c r="P73" s="81">
        <v>10</v>
      </c>
      <c r="Q73" s="81">
        <v>10</v>
      </c>
      <c r="R73" s="81">
        <v>10</v>
      </c>
    </row>
    <row r="74" spans="1:18" x14ac:dyDescent="0.2">
      <c r="A74" s="8"/>
      <c r="B74" s="69" t="s">
        <v>71</v>
      </c>
      <c r="C74" s="70">
        <f>VLOOKUP(B74,'[1]Recherche subventionnée'!$B$7:$L$82,11,FALSE)</f>
        <v>88553</v>
      </c>
      <c r="D74" s="71">
        <f t="shared" si="6"/>
        <v>9.7146000000000008</v>
      </c>
      <c r="E74" s="72">
        <f>SUMIF('[1]Données d''inscription'!$A$3:$A$91,B74,'[1]Données d''inscription'!$T$3:$T$92)</f>
        <v>26788.571428571428</v>
      </c>
      <c r="F74" s="71">
        <f t="shared" si="7"/>
        <v>10.1043</v>
      </c>
      <c r="G74" s="72">
        <f>VLOOKUP(B74,[1]Professeurs!$B$2:$K$82,10,FALSE)</f>
        <v>972</v>
      </c>
      <c r="H74" s="73">
        <f t="shared" si="8"/>
        <v>9.8617000000000008</v>
      </c>
      <c r="I74" s="74">
        <f t="shared" si="9"/>
        <v>10</v>
      </c>
      <c r="J74" s="82">
        <f t="shared" si="10"/>
        <v>9.8935333333333322</v>
      </c>
      <c r="K74" s="76">
        <v>10</v>
      </c>
      <c r="L74" s="77">
        <v>10</v>
      </c>
      <c r="M74" s="76">
        <v>10</v>
      </c>
      <c r="N74" s="83">
        <v>10</v>
      </c>
      <c r="O74" s="80">
        <v>10</v>
      </c>
      <c r="P74" s="81">
        <v>10</v>
      </c>
      <c r="Q74" s="81">
        <v>10</v>
      </c>
      <c r="R74" s="81">
        <v>10</v>
      </c>
    </row>
    <row r="75" spans="1:18" x14ac:dyDescent="0.2">
      <c r="A75" s="8"/>
      <c r="B75" s="69" t="s">
        <v>72</v>
      </c>
      <c r="C75" s="70">
        <f>VLOOKUP(B75,'[1]Recherche subventionnée'!$B$7:$L$82,11,FALSE)</f>
        <v>95845</v>
      </c>
      <c r="D75" s="71">
        <f t="shared" si="6"/>
        <v>9.8262999999999998</v>
      </c>
      <c r="E75" s="72">
        <f>SUMIF('[1]Données d''inscription'!$A$3:$A$91,B75,'[1]Données d''inscription'!$T$3:$T$92)</f>
        <v>37644.28571428571</v>
      </c>
      <c r="F75" s="71">
        <f t="shared" si="7"/>
        <v>10.9053</v>
      </c>
      <c r="G75" s="72">
        <f>VLOOKUP(B75,[1]Professeurs!$B$2:$K$82,10,FALSE)</f>
        <v>1058.1546000000001</v>
      </c>
      <c r="H75" s="73">
        <f t="shared" si="8"/>
        <v>10.1174</v>
      </c>
      <c r="I75" s="74">
        <f t="shared" si="9"/>
        <v>10</v>
      </c>
      <c r="J75" s="82">
        <f t="shared" si="10"/>
        <v>10.282999999999999</v>
      </c>
      <c r="K75" s="76">
        <v>10</v>
      </c>
      <c r="L75" s="77">
        <v>10</v>
      </c>
      <c r="M75" s="76">
        <v>10</v>
      </c>
      <c r="N75" s="83">
        <v>10</v>
      </c>
      <c r="O75" s="80">
        <v>10</v>
      </c>
      <c r="P75" s="81">
        <v>10</v>
      </c>
      <c r="Q75" s="81">
        <v>10</v>
      </c>
      <c r="R75" s="81">
        <v>9</v>
      </c>
    </row>
    <row r="76" spans="1:18" x14ac:dyDescent="0.2">
      <c r="A76" s="8"/>
      <c r="B76" s="69" t="s">
        <v>73</v>
      </c>
      <c r="C76" s="70">
        <f>VLOOKUP(B76,'[1]Recherche subventionnée'!$B$7:$L$82,11,FALSE)</f>
        <v>166542</v>
      </c>
      <c r="D76" s="71">
        <f t="shared" si="6"/>
        <v>10.6061</v>
      </c>
      <c r="E76" s="72">
        <f>SUMIF('[1]Données d''inscription'!$A$3:$A$91,B76,'[1]Données d''inscription'!$T$3:$T$92)</f>
        <v>16699.928571428572</v>
      </c>
      <c r="F76" s="71">
        <f t="shared" si="7"/>
        <v>8.9916999999999998</v>
      </c>
      <c r="G76" s="72">
        <f>VLOOKUP(B76,[1]Professeurs!$B$2:$K$82,10,FALSE)</f>
        <v>1023</v>
      </c>
      <c r="H76" s="73">
        <f t="shared" si="8"/>
        <v>10.015700000000001</v>
      </c>
      <c r="I76" s="74">
        <f t="shared" si="9"/>
        <v>10</v>
      </c>
      <c r="J76" s="82">
        <f t="shared" si="10"/>
        <v>9.8711666666666673</v>
      </c>
      <c r="K76" s="76">
        <v>10</v>
      </c>
      <c r="L76" s="77">
        <v>10</v>
      </c>
      <c r="M76" s="76">
        <v>10</v>
      </c>
      <c r="N76" s="83">
        <v>10</v>
      </c>
      <c r="O76" s="80">
        <v>10</v>
      </c>
      <c r="P76" s="81">
        <v>10</v>
      </c>
      <c r="Q76" s="81">
        <v>10</v>
      </c>
      <c r="R76" s="81">
        <v>10</v>
      </c>
    </row>
    <row r="77" spans="1:18" x14ac:dyDescent="0.2">
      <c r="A77" s="8"/>
      <c r="B77" s="69" t="s">
        <v>74</v>
      </c>
      <c r="C77" s="70">
        <f>VLOOKUP(B77,'[1]Recherche subventionnée'!$B$7:$L$82,11,FALSE)</f>
        <v>66072</v>
      </c>
      <c r="D77" s="71">
        <f t="shared" si="6"/>
        <v>9.3011999999999997</v>
      </c>
      <c r="E77" s="72">
        <f>SUMIF('[1]Données d''inscription'!$A$3:$A$91,B77,'[1]Données d''inscription'!$T$3:$T$92)</f>
        <v>31462.428571428572</v>
      </c>
      <c r="F77" s="71">
        <f t="shared" si="7"/>
        <v>10.482900000000001</v>
      </c>
      <c r="G77" s="72">
        <f>VLOOKUP(B77,[1]Professeurs!$B$2:$K$82,10,FALSE)</f>
        <v>1017</v>
      </c>
      <c r="H77" s="73">
        <f t="shared" si="8"/>
        <v>9.9979999999999993</v>
      </c>
      <c r="I77" s="74">
        <f t="shared" si="9"/>
        <v>10</v>
      </c>
      <c r="J77" s="82">
        <f t="shared" si="10"/>
        <v>9.927366666666666</v>
      </c>
      <c r="K77" s="76">
        <v>10</v>
      </c>
      <c r="L77" s="77">
        <v>10</v>
      </c>
      <c r="M77" s="76">
        <v>10</v>
      </c>
      <c r="N77" s="83">
        <v>10</v>
      </c>
      <c r="O77" s="80">
        <v>10</v>
      </c>
      <c r="P77" s="81">
        <v>10</v>
      </c>
      <c r="Q77" s="81">
        <v>10</v>
      </c>
      <c r="R77" s="81">
        <v>10</v>
      </c>
    </row>
    <row r="78" spans="1:18" x14ac:dyDescent="0.2">
      <c r="A78" s="8"/>
      <c r="B78" s="69" t="s">
        <v>75</v>
      </c>
      <c r="C78" s="70">
        <f>VLOOKUP(B78,'[1]Recherche subventionnée'!$B$7:$L$82,11,FALSE)</f>
        <v>166618</v>
      </c>
      <c r="D78" s="71">
        <f t="shared" si="6"/>
        <v>10.6067</v>
      </c>
      <c r="E78" s="72">
        <f>SUMIF('[1]Données d''inscription'!$A$3:$A$91,B78,'[1]Données d''inscription'!$T$3:$T$92)</f>
        <v>20559.928571428572</v>
      </c>
      <c r="F78" s="71">
        <f t="shared" si="7"/>
        <v>9.4811999999999994</v>
      </c>
      <c r="G78" s="72">
        <f>VLOOKUP(B78,[1]Professeurs!$B$2:$K$82,10,FALSE)</f>
        <v>1037</v>
      </c>
      <c r="H78" s="73">
        <f t="shared" si="8"/>
        <v>10.0566</v>
      </c>
      <c r="I78" s="74">
        <f t="shared" si="9"/>
        <v>10</v>
      </c>
      <c r="J78" s="82">
        <f t="shared" si="10"/>
        <v>10.048166666666665</v>
      </c>
      <c r="K78" s="76">
        <v>10</v>
      </c>
      <c r="L78" s="77">
        <v>10</v>
      </c>
      <c r="M78" s="76">
        <v>10</v>
      </c>
      <c r="N78" s="83">
        <v>10</v>
      </c>
      <c r="O78" s="80">
        <v>10</v>
      </c>
      <c r="P78" s="81">
        <v>10</v>
      </c>
      <c r="Q78" s="81">
        <v>10</v>
      </c>
      <c r="R78" s="81">
        <v>10</v>
      </c>
    </row>
    <row r="79" spans="1:18" x14ac:dyDescent="0.2">
      <c r="A79" s="8"/>
      <c r="B79" s="69" t="s">
        <v>76</v>
      </c>
      <c r="C79" s="70">
        <f>VLOOKUP(B79,'[1]Recherche subventionnée'!$B$7:$L$82,11,FALSE)</f>
        <v>193942</v>
      </c>
      <c r="D79" s="71">
        <f t="shared" si="6"/>
        <v>10.821099999999999</v>
      </c>
      <c r="E79" s="72">
        <f>SUMIF('[1]Données d''inscription'!$A$3:$A$91,B79,'[1]Données d''inscription'!$T$3:$T$92)</f>
        <v>19376.642857142859</v>
      </c>
      <c r="F79" s="71">
        <f t="shared" si="7"/>
        <v>9.3416999999999994</v>
      </c>
      <c r="G79" s="72">
        <f>VLOOKUP(B79,[1]Professeurs!$B$2:$K$82,10,FALSE)</f>
        <v>1209.5096000000001</v>
      </c>
      <c r="H79" s="73">
        <f t="shared" si="8"/>
        <v>10.52</v>
      </c>
      <c r="I79" s="74">
        <f t="shared" si="9"/>
        <v>10</v>
      </c>
      <c r="J79" s="82">
        <f t="shared" si="10"/>
        <v>10.227599999999999</v>
      </c>
      <c r="K79" s="76">
        <v>10</v>
      </c>
      <c r="L79" s="77">
        <v>10</v>
      </c>
      <c r="M79" s="76">
        <v>10</v>
      </c>
      <c r="N79" s="83">
        <v>10</v>
      </c>
      <c r="O79" s="80">
        <v>10</v>
      </c>
      <c r="P79" s="81">
        <v>10</v>
      </c>
      <c r="Q79" s="81">
        <v>10</v>
      </c>
      <c r="R79" s="81">
        <v>10</v>
      </c>
    </row>
    <row r="80" spans="1:18" x14ac:dyDescent="0.2">
      <c r="A80" s="8"/>
      <c r="B80" s="69" t="s">
        <v>77</v>
      </c>
      <c r="C80" s="70">
        <f>VLOOKUP(B80,'[1]Recherche subventionnée'!$B$7:$L$82,11,FALSE)</f>
        <v>167038</v>
      </c>
      <c r="D80" s="71">
        <f t="shared" si="6"/>
        <v>10.610300000000001</v>
      </c>
      <c r="E80" s="72">
        <f>SUMIF('[1]Données d''inscription'!$A$3:$A$91,B80,'[1]Données d''inscription'!$T$3:$T$92)</f>
        <v>19855.142857142859</v>
      </c>
      <c r="F80" s="71">
        <f t="shared" si="7"/>
        <v>9.3991000000000007</v>
      </c>
      <c r="G80" s="72">
        <f>VLOOKUP(B80,[1]Professeurs!$B$2:$K$82,10,FALSE)</f>
        <v>949</v>
      </c>
      <c r="H80" s="73">
        <f t="shared" si="8"/>
        <v>9.7896000000000001</v>
      </c>
      <c r="I80" s="74">
        <f t="shared" si="9"/>
        <v>10</v>
      </c>
      <c r="J80" s="82">
        <f t="shared" si="10"/>
        <v>9.9329999999999998</v>
      </c>
      <c r="K80" s="76">
        <v>10</v>
      </c>
      <c r="L80" s="77">
        <v>10</v>
      </c>
      <c r="M80" s="76">
        <v>10</v>
      </c>
      <c r="N80" s="83">
        <v>10</v>
      </c>
      <c r="O80" s="80">
        <v>10</v>
      </c>
      <c r="P80" s="81">
        <v>10</v>
      </c>
      <c r="Q80" s="81">
        <v>10</v>
      </c>
      <c r="R80" s="81">
        <v>10</v>
      </c>
    </row>
    <row r="81" spans="1:18" x14ac:dyDescent="0.2">
      <c r="A81" s="8"/>
      <c r="B81" s="69" t="s">
        <v>78</v>
      </c>
      <c r="C81" s="70">
        <f>VLOOKUP(B81,'[1]Recherche subventionnée'!$B$7:$L$82,11,FALSE)</f>
        <v>82755</v>
      </c>
      <c r="D81" s="71">
        <f t="shared" si="6"/>
        <v>9.6189999999999998</v>
      </c>
      <c r="E81" s="72">
        <f>SUMIF('[1]Données d''inscription'!$A$3:$A$91,B81,'[1]Données d''inscription'!$T$3:$T$92)</f>
        <v>26736.071428571428</v>
      </c>
      <c r="F81" s="71">
        <f t="shared" si="7"/>
        <v>10.0997</v>
      </c>
      <c r="G81" s="72">
        <f>VLOOKUP(B81,[1]Professeurs!$B$2:$K$82,10,FALSE)</f>
        <v>1111</v>
      </c>
      <c r="H81" s="73">
        <f t="shared" si="8"/>
        <v>10.264200000000001</v>
      </c>
      <c r="I81" s="74">
        <f t="shared" si="9"/>
        <v>10</v>
      </c>
      <c r="J81" s="82">
        <f t="shared" si="10"/>
        <v>9.9943000000000008</v>
      </c>
      <c r="K81" s="76">
        <v>10</v>
      </c>
      <c r="L81" s="77">
        <v>10</v>
      </c>
      <c r="M81" s="76">
        <v>10</v>
      </c>
      <c r="N81" s="83">
        <v>10</v>
      </c>
      <c r="O81" s="80">
        <v>10</v>
      </c>
      <c r="P81" s="81">
        <v>10</v>
      </c>
      <c r="Q81" s="81">
        <v>10</v>
      </c>
      <c r="R81" s="81">
        <v>10</v>
      </c>
    </row>
    <row r="82" spans="1:18" x14ac:dyDescent="0.2">
      <c r="A82" s="8"/>
      <c r="B82" s="69" t="s">
        <v>79</v>
      </c>
      <c r="C82" s="70">
        <f>VLOOKUP(B82,'[1]Recherche subventionnée'!$B$7:$L$82,11,FALSE)</f>
        <v>170572</v>
      </c>
      <c r="D82" s="71">
        <f t="shared" si="6"/>
        <v>10.639900000000001</v>
      </c>
      <c r="E82" s="72">
        <f>SUMIF('[1]Données d''inscription'!$A$3:$A$91,B82,'[1]Données d''inscription'!$T$3:$T$92)</f>
        <v>27354.285714285714</v>
      </c>
      <c r="F82" s="71">
        <f t="shared" si="7"/>
        <v>10.153499999999999</v>
      </c>
      <c r="G82" s="72">
        <f>VLOOKUP(B82,[1]Professeurs!$B$2:$K$82,10,FALSE)</f>
        <v>827</v>
      </c>
      <c r="H82" s="73">
        <f t="shared" si="8"/>
        <v>9.3752999999999993</v>
      </c>
      <c r="I82" s="74">
        <f t="shared" si="9"/>
        <v>10</v>
      </c>
      <c r="J82" s="82">
        <f t="shared" si="10"/>
        <v>10.056233333333333</v>
      </c>
      <c r="K82" s="76">
        <v>10</v>
      </c>
      <c r="L82" s="77">
        <v>10</v>
      </c>
      <c r="M82" s="76">
        <v>10</v>
      </c>
      <c r="N82" s="83">
        <v>10</v>
      </c>
      <c r="O82" s="80">
        <v>10</v>
      </c>
      <c r="P82" s="81">
        <v>10</v>
      </c>
      <c r="Q82" s="81">
        <v>10</v>
      </c>
      <c r="R82" s="81">
        <v>10</v>
      </c>
    </row>
    <row r="83" spans="1:18" x14ac:dyDescent="0.2">
      <c r="A83" s="8"/>
      <c r="B83" s="69" t="s">
        <v>80</v>
      </c>
      <c r="C83" s="70">
        <f>VLOOKUP(B83,'[1]Recherche subventionnée'!$B$7:$L$82,11,FALSE)</f>
        <v>230220</v>
      </c>
      <c r="D83" s="71">
        <f t="shared" si="6"/>
        <v>11.0631</v>
      </c>
      <c r="E83" s="72">
        <f>SUMIF('[1]Données d''inscription'!$A$3:$A$91,B83,'[1]Données d''inscription'!$T$3:$T$92)</f>
        <v>29244.285714285717</v>
      </c>
      <c r="F83" s="71">
        <f t="shared" si="7"/>
        <v>10.3108</v>
      </c>
      <c r="G83" s="72">
        <f>VLOOKUP(B83,[1]Professeurs!$B$2:$K$82,10,FALSE)</f>
        <v>835</v>
      </c>
      <c r="H83" s="73">
        <f t="shared" si="8"/>
        <v>9.4042999999999992</v>
      </c>
      <c r="I83" s="74">
        <f t="shared" si="9"/>
        <v>10</v>
      </c>
      <c r="J83" s="82">
        <f t="shared" si="10"/>
        <v>10.259399999999999</v>
      </c>
      <c r="K83" s="76">
        <v>10</v>
      </c>
      <c r="L83" s="77">
        <v>10</v>
      </c>
      <c r="M83" s="76">
        <v>10</v>
      </c>
      <c r="N83" s="83">
        <v>10</v>
      </c>
      <c r="O83" s="80">
        <v>10</v>
      </c>
      <c r="P83" s="81">
        <v>10</v>
      </c>
      <c r="Q83" s="81">
        <v>10</v>
      </c>
      <c r="R83" s="81">
        <v>10</v>
      </c>
    </row>
    <row r="84" spans="1:18" ht="12" customHeight="1" x14ac:dyDescent="0.2">
      <c r="A84" s="8"/>
      <c r="B84" s="69" t="s">
        <v>81</v>
      </c>
      <c r="C84" s="70">
        <f>VLOOKUP(B84,'[1]Recherche subventionnée'!$B$7:$L$82,11,FALSE)</f>
        <v>250764</v>
      </c>
      <c r="D84" s="71">
        <f t="shared" si="6"/>
        <v>11.1838</v>
      </c>
      <c r="E84" s="72">
        <f>SUMIF('[1]Données d''inscription'!$A$3:$A$91,B84,'[1]Données d''inscription'!$T$3:$T$92)</f>
        <v>20884.214285714283</v>
      </c>
      <c r="F84" s="71">
        <f t="shared" si="7"/>
        <v>9.5181000000000004</v>
      </c>
      <c r="G84" s="72">
        <f>VLOOKUP(B84,[1]Professeurs!$B$2:$K$82,10,FALSE)</f>
        <v>977</v>
      </c>
      <c r="H84" s="73">
        <f t="shared" si="8"/>
        <v>9.8772000000000002</v>
      </c>
      <c r="I84" s="74">
        <f t="shared" si="9"/>
        <v>10</v>
      </c>
      <c r="J84" s="82">
        <f t="shared" si="10"/>
        <v>10.193033333333334</v>
      </c>
      <c r="K84" s="76">
        <v>10</v>
      </c>
      <c r="L84" s="77">
        <v>10</v>
      </c>
      <c r="M84" s="76">
        <v>10</v>
      </c>
      <c r="N84" s="83">
        <v>10</v>
      </c>
      <c r="O84" s="80">
        <v>10</v>
      </c>
      <c r="P84" s="81">
        <v>10</v>
      </c>
      <c r="Q84" s="81">
        <v>10</v>
      </c>
      <c r="R84" s="81">
        <v>10</v>
      </c>
    </row>
    <row r="85" spans="1:18" x14ac:dyDescent="0.2">
      <c r="A85" s="8"/>
      <c r="B85" s="69" t="s">
        <v>82</v>
      </c>
      <c r="C85" s="70">
        <f>VLOOKUP(B85,'[1]Recherche subventionnée'!$B$7:$L$82,11,FALSE)</f>
        <v>195293</v>
      </c>
      <c r="D85" s="71">
        <f t="shared" si="6"/>
        <v>10.8309</v>
      </c>
      <c r="E85" s="72">
        <f>SUMIF('[1]Données d''inscription'!$A$3:$A$91,B85,'[1]Données d''inscription'!$T$3:$T$92)</f>
        <v>27933.928571428569</v>
      </c>
      <c r="F85" s="71">
        <f t="shared" si="7"/>
        <v>10.2029</v>
      </c>
      <c r="G85" s="72">
        <f>VLOOKUP(B85,[1]Professeurs!$B$2:$K$82,10,FALSE)</f>
        <v>1148</v>
      </c>
      <c r="H85" s="73">
        <f t="shared" si="8"/>
        <v>10.3628</v>
      </c>
      <c r="I85" s="74">
        <f t="shared" si="9"/>
        <v>10</v>
      </c>
      <c r="J85" s="82">
        <f t="shared" si="10"/>
        <v>10.465533333333333</v>
      </c>
      <c r="K85" s="76">
        <v>10</v>
      </c>
      <c r="L85" s="77">
        <v>11</v>
      </c>
      <c r="M85" s="76">
        <v>11</v>
      </c>
      <c r="N85" s="83">
        <v>11</v>
      </c>
      <c r="O85" s="80">
        <v>11</v>
      </c>
      <c r="P85" s="81">
        <v>10</v>
      </c>
      <c r="Q85" s="81">
        <v>10</v>
      </c>
      <c r="R85" s="81">
        <v>11</v>
      </c>
    </row>
    <row r="86" spans="1:18" x14ac:dyDescent="0.2">
      <c r="A86" s="8"/>
      <c r="B86" s="69" t="s">
        <v>83</v>
      </c>
      <c r="C86" s="70">
        <f>VLOOKUP(B86,'[1]Recherche subventionnée'!$B$7:$L$82,11,FALSE)</f>
        <v>224323</v>
      </c>
      <c r="D86" s="71">
        <f t="shared" ref="D86:D97" si="11">ROUND(IF(0.5+LOG(C86/C$103,C$105)&lt;1,1,0.5+LOG(C86/C$103,C$105)),4)</f>
        <v>11.0265</v>
      </c>
      <c r="E86" s="72">
        <f>SUMIF('[1]Données d''inscription'!$A$3:$A$91,B86,'[1]Données d''inscription'!$T$3:$T$92)</f>
        <v>40861.428571428572</v>
      </c>
      <c r="F86" s="71">
        <f t="shared" ref="F86:F97" si="12">ROUND(IF(0.5+LOG(E86/E$103,E$105)&lt;1,1,0.5+LOG(E86/E$103,E$105)),4)</f>
        <v>11.0984</v>
      </c>
      <c r="G86" s="72">
        <f>VLOOKUP(B86,[1]Professeurs!$B$2:$K$82,10,FALSE)</f>
        <v>1375</v>
      </c>
      <c r="H86" s="73">
        <f t="shared" ref="H86:H97" si="13">ROUND(IF(0.5+LOG(G86/G$103,G$105)&lt;1,1,0.5+LOG(G86/G$103,G$105)),4)</f>
        <v>10.9061</v>
      </c>
      <c r="I86" s="74">
        <f t="shared" ref="I86:I130" si="14">ROUND((D86+F86+H86)/3,0)</f>
        <v>11</v>
      </c>
      <c r="J86" s="82">
        <f t="shared" ref="J86:J130" si="15">(D86+F86+H86)/3</f>
        <v>11.010333333333334</v>
      </c>
      <c r="K86" s="76">
        <v>11</v>
      </c>
      <c r="L86" s="77">
        <v>11</v>
      </c>
      <c r="M86" s="76">
        <v>11</v>
      </c>
      <c r="N86" s="83">
        <v>11</v>
      </c>
      <c r="O86" s="80">
        <v>11</v>
      </c>
      <c r="P86" s="81">
        <v>11</v>
      </c>
      <c r="Q86" s="81">
        <v>11</v>
      </c>
      <c r="R86" s="81">
        <v>11</v>
      </c>
    </row>
    <row r="87" spans="1:18" x14ac:dyDescent="0.2">
      <c r="A87" s="8"/>
      <c r="B87" s="69" t="s">
        <v>84</v>
      </c>
      <c r="C87" s="70">
        <f>VLOOKUP(B87,'[1]Recherche subventionnée'!$B$7:$L$82,11,FALSE)</f>
        <v>102087</v>
      </c>
      <c r="D87" s="71">
        <f t="shared" si="11"/>
        <v>9.9153000000000002</v>
      </c>
      <c r="E87" s="72">
        <f>SUMIF('[1]Données d''inscription'!$A$3:$A$91,B87,'[1]Données d''inscription'!$T$3:$T$92)</f>
        <v>49621.428571428572</v>
      </c>
      <c r="F87" s="71">
        <f t="shared" si="12"/>
        <v>11.5557</v>
      </c>
      <c r="G87" s="72">
        <f>VLOOKUP(B87,[1]Professeurs!$B$2:$K$82,10,FALSE)</f>
        <v>1480</v>
      </c>
      <c r="H87" s="73">
        <f t="shared" si="13"/>
        <v>11.127700000000001</v>
      </c>
      <c r="I87" s="74">
        <f t="shared" si="14"/>
        <v>11</v>
      </c>
      <c r="J87" s="82">
        <f t="shared" si="15"/>
        <v>10.866233333333334</v>
      </c>
      <c r="K87" s="76">
        <v>11</v>
      </c>
      <c r="L87" s="77">
        <v>11</v>
      </c>
      <c r="M87" s="76">
        <v>11</v>
      </c>
      <c r="N87" s="83">
        <v>11</v>
      </c>
      <c r="O87" s="80">
        <v>11</v>
      </c>
      <c r="P87" s="81">
        <v>11</v>
      </c>
      <c r="Q87" s="81">
        <v>11</v>
      </c>
      <c r="R87" s="81">
        <v>11</v>
      </c>
    </row>
    <row r="88" spans="1:18" x14ac:dyDescent="0.2">
      <c r="A88" s="8"/>
      <c r="B88" s="69" t="s">
        <v>85</v>
      </c>
      <c r="C88" s="70">
        <f>VLOOKUP(B88,'[1]Recherche subventionnée'!$B$7:$L$82,11,FALSE)</f>
        <v>366566</v>
      </c>
      <c r="D88" s="71">
        <f t="shared" si="11"/>
        <v>11.7196</v>
      </c>
      <c r="E88" s="72">
        <f>SUMIF('[1]Données d''inscription'!$A$3:$A$91,B88,'[1]Données d''inscription'!$T$3:$T$92)</f>
        <v>34985.714285714283</v>
      </c>
      <c r="F88" s="71">
        <f t="shared" si="12"/>
        <v>10.732900000000001</v>
      </c>
      <c r="G88" s="72">
        <f>VLOOKUP(B88,[1]Professeurs!$B$2:$K$82,10,FALSE)</f>
        <v>913</v>
      </c>
      <c r="H88" s="73">
        <f t="shared" si="13"/>
        <v>9.6731999999999996</v>
      </c>
      <c r="I88" s="74">
        <f t="shared" si="14"/>
        <v>11</v>
      </c>
      <c r="J88" s="82">
        <f t="shared" si="15"/>
        <v>10.708566666666668</v>
      </c>
      <c r="K88" s="76">
        <v>11</v>
      </c>
      <c r="L88" s="77">
        <v>11</v>
      </c>
      <c r="M88" s="76">
        <v>11</v>
      </c>
      <c r="N88" s="83">
        <v>11</v>
      </c>
      <c r="O88" s="80">
        <v>11</v>
      </c>
      <c r="P88" s="81">
        <v>11</v>
      </c>
      <c r="Q88" s="81">
        <v>11</v>
      </c>
      <c r="R88" s="81">
        <v>11</v>
      </c>
    </row>
    <row r="89" spans="1:18" x14ac:dyDescent="0.2">
      <c r="B89" s="69" t="s">
        <v>86</v>
      </c>
      <c r="C89" s="70">
        <f>VLOOKUP(B89,'[1]Recherche subventionnée'!$B$7:$L$82,11,FALSE)</f>
        <v>246538</v>
      </c>
      <c r="D89" s="71">
        <f t="shared" si="11"/>
        <v>11.159800000000001</v>
      </c>
      <c r="E89" s="72">
        <f>SUMIF('[1]Données d''inscription'!$A$3:$A$91,B89,'[1]Données d''inscription'!$T$3:$T$92)</f>
        <v>41669.214285714283</v>
      </c>
      <c r="F89" s="71">
        <f t="shared" si="12"/>
        <v>11.144500000000001</v>
      </c>
      <c r="G89" s="72">
        <f>VLOOKUP(B89,[1]Professeurs!$B$2:$K$82,10,FALSE)</f>
        <v>1251.9213999999999</v>
      </c>
      <c r="H89" s="73">
        <f t="shared" si="13"/>
        <v>10.623699999999999</v>
      </c>
      <c r="I89" s="74">
        <f t="shared" si="14"/>
        <v>11</v>
      </c>
      <c r="J89" s="82">
        <f t="shared" si="15"/>
        <v>10.975999999999999</v>
      </c>
      <c r="K89" s="76">
        <v>11</v>
      </c>
      <c r="L89" s="77">
        <v>11</v>
      </c>
      <c r="M89" s="76">
        <v>11</v>
      </c>
      <c r="N89" s="83">
        <v>11</v>
      </c>
      <c r="O89" s="80">
        <v>11</v>
      </c>
      <c r="P89" s="81">
        <v>11</v>
      </c>
      <c r="Q89" s="81">
        <v>11</v>
      </c>
      <c r="R89" s="81">
        <v>11</v>
      </c>
    </row>
    <row r="90" spans="1:18" x14ac:dyDescent="0.2">
      <c r="A90" s="8"/>
      <c r="B90" s="69" t="s">
        <v>87</v>
      </c>
      <c r="C90" s="70">
        <f>VLOOKUP(B90,'[1]Recherche subventionnée'!$B$7:$L$82,11,FALSE)</f>
        <v>387382</v>
      </c>
      <c r="D90" s="71">
        <f t="shared" si="11"/>
        <v>11.797599999999999</v>
      </c>
      <c r="E90" s="72">
        <f>SUMIF('[1]Données d''inscription'!$A$3:$A$91,B90,'[1]Données d''inscription'!$T$3:$T$92)</f>
        <v>41174.28571428571</v>
      </c>
      <c r="F90" s="71">
        <f t="shared" si="12"/>
        <v>11.116300000000001</v>
      </c>
      <c r="G90" s="72">
        <f>VLOOKUP(B90,[1]Professeurs!$B$2:$K$82,10,FALSE)</f>
        <v>1269</v>
      </c>
      <c r="H90" s="73">
        <f t="shared" si="13"/>
        <v>10.6645</v>
      </c>
      <c r="I90" s="74">
        <f t="shared" si="14"/>
        <v>11</v>
      </c>
      <c r="J90" s="82">
        <f t="shared" si="15"/>
        <v>11.1928</v>
      </c>
      <c r="K90" s="76">
        <v>11</v>
      </c>
      <c r="L90" s="77">
        <v>11</v>
      </c>
      <c r="M90" s="76">
        <v>11</v>
      </c>
      <c r="N90" s="83">
        <v>11</v>
      </c>
      <c r="O90" s="80">
        <v>11</v>
      </c>
      <c r="P90" s="81">
        <v>11</v>
      </c>
      <c r="Q90" s="81">
        <v>11</v>
      </c>
      <c r="R90" s="81">
        <v>11</v>
      </c>
    </row>
    <row r="91" spans="1:18" x14ac:dyDescent="0.2">
      <c r="A91" s="8"/>
      <c r="B91" s="69" t="s">
        <v>88</v>
      </c>
      <c r="C91" s="70">
        <f>VLOOKUP(B91,'[1]Recherche subventionnée'!$B$7:$L$82,11,FALSE)</f>
        <v>447715</v>
      </c>
      <c r="D91" s="71">
        <f t="shared" si="11"/>
        <v>12.001899999999999</v>
      </c>
      <c r="E91" s="72">
        <f>SUMIF('[1]Données d''inscription'!$A$3:$A$91,B91,'[1]Données d''inscription'!$T$3:$T$92)</f>
        <v>35295.142857142855</v>
      </c>
      <c r="F91" s="71">
        <f t="shared" si="12"/>
        <v>10.7536</v>
      </c>
      <c r="G91" s="72">
        <f>VLOOKUP(B91,[1]Professeurs!$B$2:$K$82,10,FALSE)</f>
        <v>1413</v>
      </c>
      <c r="H91" s="73">
        <f t="shared" si="13"/>
        <v>10.988200000000001</v>
      </c>
      <c r="I91" s="74">
        <f t="shared" si="14"/>
        <v>11</v>
      </c>
      <c r="J91" s="82">
        <f t="shared" si="15"/>
        <v>11.2479</v>
      </c>
      <c r="K91" s="76">
        <v>11</v>
      </c>
      <c r="L91" s="77">
        <v>11</v>
      </c>
      <c r="M91" s="76">
        <v>11</v>
      </c>
      <c r="N91" s="83">
        <v>11</v>
      </c>
      <c r="O91" s="80">
        <v>11</v>
      </c>
      <c r="P91" s="81">
        <v>11</v>
      </c>
      <c r="Q91" s="81">
        <v>11</v>
      </c>
      <c r="R91" s="81">
        <v>11</v>
      </c>
    </row>
    <row r="92" spans="1:18" x14ac:dyDescent="0.2">
      <c r="B92" s="69" t="s">
        <v>89</v>
      </c>
      <c r="C92" s="70">
        <f>VLOOKUP(B92,'[1]Recherche subventionnée'!$B$7:$L$82,11,FALSE)</f>
        <v>490740</v>
      </c>
      <c r="D92" s="71">
        <f t="shared" si="11"/>
        <v>12.131399999999999</v>
      </c>
      <c r="E92" s="72">
        <f>SUMIF('[1]Données d''inscription'!$A$3:$A$91,B92,'[1]Données d''inscription'!$T$3:$T$92)</f>
        <v>38841.78571428571</v>
      </c>
      <c r="F92" s="71">
        <f t="shared" si="12"/>
        <v>10.978999999999999</v>
      </c>
      <c r="G92" s="72">
        <f>VLOOKUP(B92,[1]Professeurs!$B$2:$K$82,10,FALSE)</f>
        <v>1442</v>
      </c>
      <c r="H92" s="73">
        <f t="shared" si="13"/>
        <v>11.0494</v>
      </c>
      <c r="I92" s="74">
        <f t="shared" si="14"/>
        <v>11</v>
      </c>
      <c r="J92" s="82">
        <f t="shared" si="15"/>
        <v>11.3866</v>
      </c>
      <c r="K92" s="76">
        <v>11</v>
      </c>
      <c r="L92" s="77">
        <v>11</v>
      </c>
      <c r="M92" s="76">
        <v>11</v>
      </c>
      <c r="N92" s="83">
        <v>12</v>
      </c>
      <c r="O92" s="80">
        <v>12</v>
      </c>
      <c r="P92" s="81">
        <v>12</v>
      </c>
      <c r="Q92" s="81">
        <v>12</v>
      </c>
      <c r="R92" s="81">
        <v>12</v>
      </c>
    </row>
    <row r="93" spans="1:18" x14ac:dyDescent="0.2">
      <c r="A93" s="8"/>
      <c r="B93" s="94" t="s">
        <v>90</v>
      </c>
      <c r="C93" s="95">
        <f>VLOOKUP(B93,'[1]Recherche subventionnée'!$B$7:$L$82,11,FALSE)</f>
        <v>483194</v>
      </c>
      <c r="D93" s="96">
        <f t="shared" si="11"/>
        <v>12.109500000000001</v>
      </c>
      <c r="E93" s="97">
        <f>SUMIF('[1]Données d''inscription'!$A$3:$A$91,B93,'[1]Données d''inscription'!$T$3:$T$92)</f>
        <v>33672.357142857145</v>
      </c>
      <c r="F93" s="96">
        <f t="shared" si="12"/>
        <v>10.642799999999999</v>
      </c>
      <c r="G93" s="97">
        <f>VLOOKUP(B93,[1]Professeurs!$B$2:$K$82,10,FALSE)</f>
        <v>1799</v>
      </c>
      <c r="H93" s="98">
        <f t="shared" si="13"/>
        <v>11.715400000000001</v>
      </c>
      <c r="I93" s="99">
        <f t="shared" si="14"/>
        <v>11</v>
      </c>
      <c r="J93" s="100">
        <f t="shared" si="15"/>
        <v>11.489233333333333</v>
      </c>
      <c r="K93" s="76">
        <v>12</v>
      </c>
      <c r="L93" s="77">
        <v>12</v>
      </c>
      <c r="M93" s="76">
        <v>12</v>
      </c>
      <c r="N93" s="83">
        <v>11</v>
      </c>
      <c r="O93" s="80">
        <v>11</v>
      </c>
      <c r="P93" s="81">
        <v>11</v>
      </c>
      <c r="Q93" s="81">
        <v>11</v>
      </c>
      <c r="R93" s="81">
        <v>11</v>
      </c>
    </row>
    <row r="94" spans="1:18" x14ac:dyDescent="0.2">
      <c r="A94" s="8"/>
      <c r="B94" s="94" t="s">
        <v>91</v>
      </c>
      <c r="C94" s="95">
        <f>VLOOKUP(B94,'[1]Recherche subventionnée'!$B$7:$L$82,11,FALSE)</f>
        <v>502148</v>
      </c>
      <c r="D94" s="96">
        <f t="shared" si="11"/>
        <v>12.1639</v>
      </c>
      <c r="E94" s="97">
        <f>SUMIF('[1]Données d''inscription'!$A$3:$A$91,B94,'[1]Données d''inscription'!$T$3:$T$92)</f>
        <v>39237.71428571429</v>
      </c>
      <c r="F94" s="96">
        <f t="shared" si="12"/>
        <v>11.0029</v>
      </c>
      <c r="G94" s="97">
        <f>VLOOKUP(B94,[1]Professeurs!$B$2:$K$82,10,FALSE)</f>
        <v>1562</v>
      </c>
      <c r="H94" s="98">
        <f t="shared" si="13"/>
        <v>11.29</v>
      </c>
      <c r="I94" s="99">
        <f t="shared" si="14"/>
        <v>11</v>
      </c>
      <c r="J94" s="100">
        <f t="shared" si="15"/>
        <v>11.4856</v>
      </c>
      <c r="K94" s="76">
        <v>12</v>
      </c>
      <c r="L94" s="77">
        <v>12</v>
      </c>
      <c r="M94" s="76">
        <v>12</v>
      </c>
      <c r="N94" s="83">
        <v>12</v>
      </c>
      <c r="O94" s="80">
        <v>12</v>
      </c>
      <c r="P94" s="81">
        <v>12</v>
      </c>
      <c r="Q94" s="81">
        <v>12</v>
      </c>
      <c r="R94" s="81">
        <v>12</v>
      </c>
    </row>
    <row r="95" spans="1:18" x14ac:dyDescent="0.2">
      <c r="A95" s="8"/>
      <c r="B95" s="69" t="s">
        <v>92</v>
      </c>
      <c r="C95" s="70">
        <f>VLOOKUP(B95,'[1]Recherche subventionnée'!$B$7:$L$82,11,FALSE)</f>
        <v>640848</v>
      </c>
      <c r="D95" s="71">
        <f t="shared" si="11"/>
        <v>12.508100000000001</v>
      </c>
      <c r="E95" s="72">
        <f>SUMIF('[1]Données d''inscription'!$A$3:$A$91,B95,'[1]Données d''inscription'!$T$3:$T$92)</f>
        <v>33183.357142857145</v>
      </c>
      <c r="F95" s="71">
        <f t="shared" si="12"/>
        <v>10.6083</v>
      </c>
      <c r="G95" s="72">
        <f>VLOOKUP(B95,[1]Professeurs!$B$2:$K$82,10,FALSE)</f>
        <v>1962</v>
      </c>
      <c r="H95" s="73">
        <f t="shared" si="13"/>
        <v>11.9765</v>
      </c>
      <c r="I95" s="74">
        <f t="shared" si="14"/>
        <v>12</v>
      </c>
      <c r="J95" s="82">
        <f t="shared" si="15"/>
        <v>11.697633333333334</v>
      </c>
      <c r="K95" s="76">
        <v>12</v>
      </c>
      <c r="L95" s="77">
        <v>12</v>
      </c>
      <c r="M95" s="76">
        <v>12</v>
      </c>
      <c r="N95" s="83">
        <v>12</v>
      </c>
      <c r="O95" s="80">
        <v>12</v>
      </c>
      <c r="P95" s="81">
        <v>12</v>
      </c>
      <c r="Q95" s="81">
        <v>12</v>
      </c>
      <c r="R95" s="81">
        <v>12</v>
      </c>
    </row>
    <row r="96" spans="1:18" x14ac:dyDescent="0.2">
      <c r="A96" s="85"/>
      <c r="B96" s="1" t="s">
        <v>93</v>
      </c>
      <c r="C96" s="70">
        <f>VLOOKUP(B96,'[1]Recherche subventionnée'!$B$7:$L$82,11,FALSE)</f>
        <v>667980</v>
      </c>
      <c r="D96" s="71">
        <f t="shared" si="11"/>
        <v>12.566599999999999</v>
      </c>
      <c r="E96" s="72">
        <f>SUMIF('[1]Données d''inscription'!$A$3:$A$91,B96,'[1]Données d''inscription'!$T$3:$T$92)</f>
        <v>55082.21428571429</v>
      </c>
      <c r="F96" s="71">
        <f t="shared" si="12"/>
        <v>11.801500000000001</v>
      </c>
      <c r="G96" s="72">
        <f>VLOOKUP(B96,[1]Professeurs!$B$2:$K$82,10,FALSE)</f>
        <v>2977</v>
      </c>
      <c r="H96" s="73">
        <f t="shared" si="13"/>
        <v>13.231999999999999</v>
      </c>
      <c r="I96" s="74">
        <f t="shared" si="14"/>
        <v>13</v>
      </c>
      <c r="J96" s="82">
        <f t="shared" si="15"/>
        <v>12.533366666666666</v>
      </c>
      <c r="K96" s="76">
        <v>13</v>
      </c>
      <c r="L96" s="77">
        <v>13</v>
      </c>
      <c r="M96" s="76">
        <v>12</v>
      </c>
      <c r="N96" s="83">
        <v>12</v>
      </c>
      <c r="O96" s="80">
        <v>12</v>
      </c>
      <c r="P96" s="81">
        <v>12</v>
      </c>
      <c r="Q96" s="81">
        <v>12</v>
      </c>
      <c r="R96" s="81">
        <v>12</v>
      </c>
    </row>
    <row r="97" spans="1:18" ht="13.5" thickBot="1" x14ac:dyDescent="0.25">
      <c r="A97" s="85"/>
      <c r="B97" s="101" t="s">
        <v>94</v>
      </c>
      <c r="C97" s="102">
        <f>VLOOKUP(B97,'[1]Recherche subventionnée'!$B$7:$L$82,11,FALSE)</f>
        <v>1261710</v>
      </c>
      <c r="D97" s="103">
        <f t="shared" si="11"/>
        <v>13.4643</v>
      </c>
      <c r="E97" s="104">
        <f>SUMIF('[1]Données d''inscription'!$A$3:$A$91,B97,'[1]Données d''inscription'!$T$3:$T$92)</f>
        <v>93437.071428571435</v>
      </c>
      <c r="F97" s="103">
        <f t="shared" si="12"/>
        <v>13.0457</v>
      </c>
      <c r="G97" s="104">
        <f>VLOOKUP(B97,[1]Professeurs!$B$2:$K$82,10,FALSE)</f>
        <v>2823</v>
      </c>
      <c r="H97" s="105">
        <f t="shared" si="13"/>
        <v>13.072100000000001</v>
      </c>
      <c r="I97" s="106">
        <f t="shared" si="14"/>
        <v>13</v>
      </c>
      <c r="J97" s="107">
        <f t="shared" si="15"/>
        <v>13.194033333333332</v>
      </c>
      <c r="K97" s="108">
        <v>13</v>
      </c>
      <c r="L97" s="109">
        <v>13</v>
      </c>
      <c r="M97" s="108">
        <v>13</v>
      </c>
      <c r="N97" s="110">
        <v>13</v>
      </c>
      <c r="O97" s="111">
        <v>13</v>
      </c>
      <c r="P97" s="112">
        <v>13</v>
      </c>
      <c r="Q97" s="112">
        <v>13</v>
      </c>
      <c r="R97" s="112">
        <v>13</v>
      </c>
    </row>
    <row r="98" spans="1:18" ht="13.5" thickBot="1" x14ac:dyDescent="0.25">
      <c r="A98" s="8"/>
      <c r="B98" s="8"/>
      <c r="C98" s="113"/>
      <c r="D98" s="114"/>
      <c r="E98" s="115"/>
      <c r="F98" s="114"/>
      <c r="G98" s="115"/>
      <c r="H98" s="73"/>
      <c r="I98" s="116">
        <f t="shared" si="14"/>
        <v>0</v>
      </c>
      <c r="J98" s="117">
        <f t="shared" si="15"/>
        <v>0</v>
      </c>
      <c r="K98" s="117"/>
      <c r="L98" s="117">
        <v>0</v>
      </c>
      <c r="M98" s="118"/>
      <c r="N98" s="119"/>
      <c r="O98" s="120"/>
      <c r="P98" s="121"/>
      <c r="Q98" s="121"/>
      <c r="R98" s="121"/>
    </row>
    <row r="99" spans="1:18" ht="13.5" thickBot="1" x14ac:dyDescent="0.25">
      <c r="B99" s="122" t="s">
        <v>95</v>
      </c>
      <c r="C99" s="123">
        <f>SUM(C22:C97)</f>
        <v>8597687</v>
      </c>
      <c r="D99" s="124"/>
      <c r="E99" s="125">
        <f>SUM(E22:E97)</f>
        <v>1184855.2116428569</v>
      </c>
      <c r="F99" s="124"/>
      <c r="G99" s="126">
        <f>SUM(G22:G97)</f>
        <v>46030.753533333336</v>
      </c>
      <c r="H99" s="127"/>
      <c r="I99" s="128"/>
      <c r="J99" s="128"/>
      <c r="K99" s="128"/>
      <c r="L99" s="128"/>
      <c r="M99" s="128"/>
      <c r="N99" s="128"/>
      <c r="O99" s="128"/>
      <c r="P99" s="128"/>
      <c r="Q99" s="128"/>
      <c r="R99" s="128"/>
    </row>
    <row r="100" spans="1:18" ht="13.5" thickBot="1" x14ac:dyDescent="0.25">
      <c r="C100" s="129"/>
      <c r="D100" s="127"/>
      <c r="E100" s="130"/>
      <c r="F100" s="127"/>
      <c r="G100" s="129"/>
      <c r="H100" s="127"/>
      <c r="I100" s="131"/>
      <c r="J100" s="131"/>
      <c r="K100" s="131"/>
      <c r="L100" s="131"/>
      <c r="M100" s="131"/>
      <c r="N100" s="5"/>
      <c r="O100" s="50"/>
    </row>
    <row r="101" spans="1:18" ht="15.75" customHeight="1" thickBot="1" x14ac:dyDescent="0.25">
      <c r="B101" s="132" t="s">
        <v>96</v>
      </c>
      <c r="C101" s="133">
        <v>13</v>
      </c>
      <c r="D101" s="133"/>
      <c r="E101" s="133"/>
      <c r="F101" s="133"/>
      <c r="G101" s="134"/>
      <c r="N101" s="5"/>
      <c r="O101" s="135"/>
      <c r="Q101" s="4"/>
      <c r="R101" s="4"/>
    </row>
    <row r="102" spans="1:18" ht="15.75" customHeight="1" thickBot="1" x14ac:dyDescent="0.25">
      <c r="B102" s="136"/>
      <c r="C102" s="4"/>
      <c r="D102" s="4"/>
      <c r="E102" s="4"/>
      <c r="F102" s="4"/>
      <c r="G102" s="4"/>
      <c r="N102" s="5"/>
      <c r="O102" s="135"/>
      <c r="Q102" s="4"/>
      <c r="R102" s="4"/>
    </row>
    <row r="103" spans="1:18" x14ac:dyDescent="0.2">
      <c r="B103" s="137" t="s">
        <v>97</v>
      </c>
      <c r="C103" s="138">
        <f>100*C99/6643985</f>
        <v>129.40557511794503</v>
      </c>
      <c r="D103" s="139"/>
      <c r="E103" s="138">
        <f>400*E99/1045575</f>
        <v>453.2836809001198</v>
      </c>
      <c r="F103" s="139"/>
      <c r="G103" s="140">
        <f>40*G99/42436</f>
        <v>43.388399974864114</v>
      </c>
      <c r="N103" s="5"/>
      <c r="O103" s="135"/>
    </row>
    <row r="104" spans="1:18" x14ac:dyDescent="0.2">
      <c r="B104" s="69" t="s">
        <v>98</v>
      </c>
      <c r="C104" s="141">
        <f>1000000*C99/6644054</f>
        <v>1294042.3121184746</v>
      </c>
      <c r="E104" s="141">
        <f>100000*E99/1045575</f>
        <v>113320.92022502996</v>
      </c>
      <c r="G104" s="142">
        <f>3000*G99/42436</f>
        <v>3254.1299981148081</v>
      </c>
      <c r="N104" s="5"/>
      <c r="O104" s="135"/>
    </row>
    <row r="105" spans="1:18" ht="13.5" thickBot="1" x14ac:dyDescent="0.25">
      <c r="B105" s="101" t="s">
        <v>99</v>
      </c>
      <c r="C105" s="143">
        <v>2.0309176209047357</v>
      </c>
      <c r="D105" s="143"/>
      <c r="E105" s="144">
        <v>1.5291740650000001</v>
      </c>
      <c r="F105" s="143"/>
      <c r="G105" s="145">
        <v>1.3939124009120489</v>
      </c>
      <c r="N105" s="5"/>
      <c r="O105" s="135"/>
    </row>
    <row r="106" spans="1:18" x14ac:dyDescent="0.2">
      <c r="N106" s="146"/>
      <c r="O106" s="4"/>
    </row>
    <row r="107" spans="1:18" x14ac:dyDescent="0.2">
      <c r="B107" s="147" t="s">
        <v>100</v>
      </c>
      <c r="C107" s="148">
        <v>6768180</v>
      </c>
      <c r="D107" s="148"/>
      <c r="E107" s="148">
        <v>1073175</v>
      </c>
      <c r="N107" s="146"/>
      <c r="O107" s="4"/>
    </row>
    <row r="108" spans="1:18" x14ac:dyDescent="0.2">
      <c r="C108" s="148"/>
      <c r="D108" s="148"/>
      <c r="E108" s="148"/>
      <c r="N108" s="146"/>
      <c r="O108" s="4"/>
    </row>
    <row r="109" spans="1:18" x14ac:dyDescent="0.2">
      <c r="C109" s="148"/>
      <c r="D109" s="148"/>
      <c r="E109" s="148"/>
      <c r="N109" s="146"/>
      <c r="O109" s="4"/>
    </row>
    <row r="110" spans="1:18" x14ac:dyDescent="0.2">
      <c r="C110" s="149"/>
      <c r="D110" s="118"/>
      <c r="E110" s="150"/>
      <c r="F110" s="118"/>
      <c r="G110" s="150"/>
      <c r="H110" s="118"/>
      <c r="I110" s="118"/>
      <c r="J110" s="118"/>
      <c r="K110" s="118"/>
      <c r="L110" s="118"/>
      <c r="M110" s="118"/>
      <c r="N110" s="151"/>
      <c r="O110" s="4"/>
    </row>
    <row r="111" spans="1:18" x14ac:dyDescent="0.2">
      <c r="D111" s="152"/>
      <c r="N111" s="146"/>
      <c r="O111" s="4"/>
    </row>
    <row r="112" spans="1:18" x14ac:dyDescent="0.2">
      <c r="N112" s="146"/>
      <c r="O112" s="4"/>
    </row>
    <row r="113" spans="14:15" x14ac:dyDescent="0.2">
      <c r="N113" s="153"/>
      <c r="O113" s="4"/>
    </row>
    <row r="114" spans="14:15" x14ac:dyDescent="0.2">
      <c r="N114" s="153"/>
      <c r="O114" s="4"/>
    </row>
    <row r="115" spans="14:15" x14ac:dyDescent="0.2">
      <c r="N115" s="153"/>
      <c r="O115" s="4"/>
    </row>
    <row r="116" spans="14:15" x14ac:dyDescent="0.2">
      <c r="N116" s="153"/>
      <c r="O116" s="4"/>
    </row>
    <row r="117" spans="14:15" x14ac:dyDescent="0.2">
      <c r="N117" s="153"/>
      <c r="O117" s="4"/>
    </row>
    <row r="118" spans="14:15" x14ac:dyDescent="0.2">
      <c r="N118" s="153"/>
      <c r="O118" s="4"/>
    </row>
    <row r="119" spans="14:15" x14ac:dyDescent="0.2">
      <c r="N119" s="153"/>
      <c r="O119" s="4"/>
    </row>
    <row r="120" spans="14:15" x14ac:dyDescent="0.2">
      <c r="N120" s="153"/>
      <c r="O120" s="4"/>
    </row>
    <row r="121" spans="14:15" x14ac:dyDescent="0.2">
      <c r="N121" s="153"/>
      <c r="O121" s="4"/>
    </row>
    <row r="122" spans="14:15" x14ac:dyDescent="0.2">
      <c r="N122" s="153"/>
      <c r="O122" s="4"/>
    </row>
    <row r="123" spans="14:15" x14ac:dyDescent="0.2">
      <c r="N123" s="153"/>
      <c r="O123" s="4"/>
    </row>
    <row r="124" spans="14:15" x14ac:dyDescent="0.2">
      <c r="N124" s="153"/>
      <c r="O124" s="4"/>
    </row>
    <row r="125" spans="14:15" x14ac:dyDescent="0.2">
      <c r="N125" s="153"/>
      <c r="O125" s="4"/>
    </row>
    <row r="126" spans="14:15" x14ac:dyDescent="0.2">
      <c r="N126" s="153"/>
      <c r="O126" s="4"/>
    </row>
    <row r="127" spans="14:15" x14ac:dyDescent="0.2">
      <c r="N127" s="153"/>
      <c r="O127" s="4"/>
    </row>
    <row r="128" spans="14:15" x14ac:dyDescent="0.2">
      <c r="N128" s="153"/>
      <c r="O128" s="4"/>
    </row>
    <row r="129" spans="14:15" x14ac:dyDescent="0.2">
      <c r="N129" s="153"/>
      <c r="O129" s="4"/>
    </row>
    <row r="130" spans="14:15" x14ac:dyDescent="0.2">
      <c r="N130" s="153"/>
      <c r="O130" s="4"/>
    </row>
    <row r="131" spans="14:15" x14ac:dyDescent="0.2">
      <c r="N131" s="153"/>
      <c r="O131" s="4"/>
    </row>
    <row r="132" spans="14:15" x14ac:dyDescent="0.2">
      <c r="N132" s="153"/>
      <c r="O132" s="4"/>
    </row>
    <row r="133" spans="14:15" x14ac:dyDescent="0.2">
      <c r="N133" s="153"/>
      <c r="O133" s="4"/>
    </row>
    <row r="134" spans="14:15" x14ac:dyDescent="0.2">
      <c r="N134" s="153"/>
      <c r="O134" s="4"/>
    </row>
    <row r="135" spans="14:15" x14ac:dyDescent="0.2">
      <c r="N135" s="153"/>
      <c r="O135" s="4"/>
    </row>
    <row r="136" spans="14:15" x14ac:dyDescent="0.2">
      <c r="N136" s="153"/>
      <c r="O136" s="4"/>
    </row>
    <row r="137" spans="14:15" x14ac:dyDescent="0.2">
      <c r="N137" s="153"/>
      <c r="O137" s="4"/>
    </row>
    <row r="138" spans="14:15" x14ac:dyDescent="0.2">
      <c r="N138" s="153"/>
      <c r="O138" s="4"/>
    </row>
    <row r="139" spans="14:15" x14ac:dyDescent="0.2">
      <c r="N139" s="153"/>
      <c r="O139" s="4"/>
    </row>
    <row r="140" spans="14:15" x14ac:dyDescent="0.2">
      <c r="N140" s="153"/>
      <c r="O140" s="4"/>
    </row>
    <row r="141" spans="14:15" x14ac:dyDescent="0.2">
      <c r="N141" s="153"/>
      <c r="O141" s="4"/>
    </row>
    <row r="142" spans="14:15" x14ac:dyDescent="0.2">
      <c r="N142" s="153"/>
      <c r="O142" s="4"/>
    </row>
    <row r="143" spans="14:15" x14ac:dyDescent="0.2">
      <c r="N143" s="153"/>
      <c r="O143" s="4"/>
    </row>
    <row r="144" spans="14:15" x14ac:dyDescent="0.2">
      <c r="N144" s="153"/>
      <c r="O144" s="4"/>
    </row>
    <row r="145" spans="14:15" x14ac:dyDescent="0.2">
      <c r="N145" s="153"/>
      <c r="O145" s="4"/>
    </row>
    <row r="146" spans="14:15" x14ac:dyDescent="0.2">
      <c r="N146" s="153"/>
      <c r="O146" s="4"/>
    </row>
    <row r="147" spans="14:15" x14ac:dyDescent="0.2">
      <c r="N147" s="153"/>
      <c r="O147" s="4"/>
    </row>
    <row r="148" spans="14:15" x14ac:dyDescent="0.2">
      <c r="N148" s="153"/>
      <c r="O148" s="4"/>
    </row>
    <row r="149" spans="14:15" x14ac:dyDescent="0.2">
      <c r="N149" s="153"/>
      <c r="O149" s="4"/>
    </row>
    <row r="150" spans="14:15" x14ac:dyDescent="0.2">
      <c r="N150" s="153"/>
      <c r="O150" s="4"/>
    </row>
    <row r="151" spans="14:15" x14ac:dyDescent="0.2">
      <c r="N151" s="153"/>
      <c r="O151" s="4"/>
    </row>
    <row r="152" spans="14:15" x14ac:dyDescent="0.2">
      <c r="N152" s="153"/>
      <c r="O152" s="4"/>
    </row>
    <row r="153" spans="14:15" x14ac:dyDescent="0.2">
      <c r="N153" s="153"/>
      <c r="O153" s="4"/>
    </row>
    <row r="154" spans="14:15" x14ac:dyDescent="0.2">
      <c r="N154" s="153"/>
      <c r="O154" s="4"/>
    </row>
    <row r="155" spans="14:15" x14ac:dyDescent="0.2">
      <c r="N155" s="153"/>
      <c r="O155" s="4"/>
    </row>
    <row r="156" spans="14:15" x14ac:dyDescent="0.2">
      <c r="N156" s="153"/>
      <c r="O156" s="4"/>
    </row>
    <row r="157" spans="14:15" x14ac:dyDescent="0.2">
      <c r="N157" s="153"/>
      <c r="O157" s="4"/>
    </row>
    <row r="158" spans="14:15" x14ac:dyDescent="0.2">
      <c r="N158" s="153"/>
      <c r="O158" s="4"/>
    </row>
    <row r="159" spans="14:15" x14ac:dyDescent="0.2">
      <c r="N159" s="153"/>
      <c r="O159" s="4"/>
    </row>
    <row r="160" spans="14:15" x14ac:dyDescent="0.2">
      <c r="N160" s="153"/>
      <c r="O160" s="4"/>
    </row>
    <row r="161" spans="14:15" x14ac:dyDescent="0.2">
      <c r="N161" s="153"/>
      <c r="O161" s="4"/>
    </row>
    <row r="162" spans="14:15" x14ac:dyDescent="0.2">
      <c r="N162" s="153"/>
      <c r="O162" s="4"/>
    </row>
    <row r="163" spans="14:15" x14ac:dyDescent="0.2">
      <c r="N163" s="153"/>
      <c r="O163" s="4"/>
    </row>
    <row r="164" spans="14:15" x14ac:dyDescent="0.2">
      <c r="N164" s="153"/>
      <c r="O164" s="4"/>
    </row>
    <row r="165" spans="14:15" x14ac:dyDescent="0.2">
      <c r="N165" s="5"/>
      <c r="O165" s="6"/>
    </row>
    <row r="166" spans="14:15" x14ac:dyDescent="0.2">
      <c r="N166" s="5"/>
      <c r="O166" s="6"/>
    </row>
    <row r="167" spans="14:15" x14ac:dyDescent="0.2">
      <c r="N167" s="5"/>
      <c r="O167" s="6"/>
    </row>
    <row r="168" spans="14:15" x14ac:dyDescent="0.2">
      <c r="N168" s="5"/>
      <c r="O168" s="6"/>
    </row>
    <row r="169" spans="14:15" x14ac:dyDescent="0.2">
      <c r="N169" s="5"/>
      <c r="O169" s="6"/>
    </row>
    <row r="170" spans="14:15" x14ac:dyDescent="0.2">
      <c r="N170" s="5"/>
      <c r="O170" s="6"/>
    </row>
    <row r="171" spans="14:15" x14ac:dyDescent="0.2">
      <c r="N171" s="5"/>
      <c r="O171" s="6"/>
    </row>
    <row r="172" spans="14:15" x14ac:dyDescent="0.2">
      <c r="N172" s="5"/>
      <c r="O172" s="6"/>
    </row>
    <row r="173" spans="14:15" x14ac:dyDescent="0.2">
      <c r="N173" s="5"/>
      <c r="O173" s="6"/>
    </row>
  </sheetData>
  <mergeCells count="15">
    <mergeCell ref="Q4:Q21"/>
    <mergeCell ref="R4:R21"/>
    <mergeCell ref="C101:G101"/>
    <mergeCell ref="K4:K21"/>
    <mergeCell ref="L4:L21"/>
    <mergeCell ref="M4:M21"/>
    <mergeCell ref="N4:N21"/>
    <mergeCell ref="O4:O21"/>
    <mergeCell ref="P4:P21"/>
    <mergeCell ref="B4:B6"/>
    <mergeCell ref="C4:D6"/>
    <mergeCell ref="E4:F6"/>
    <mergeCell ref="G4:H6"/>
    <mergeCell ref="I4:I21"/>
    <mergeCell ref="J4:J21"/>
  </mergeCells>
  <conditionalFormatting sqref="N22:N98">
    <cfRule type="expression" dxfId="1" priority="2">
      <formula>"if($M22&lt;&gt;$P22)"</formula>
    </cfRule>
  </conditionalFormatting>
  <conditionalFormatting sqref="N110">
    <cfRule type="expression" dxfId="0" priority="1">
      <formula>"if($M22&lt;&gt;$P22)"</formula>
    </cfRule>
  </conditionalFormatting>
  <printOptions horizontalCentered="1" verticalCentered="1"/>
  <pageMargins left="3.937007874015748E-2" right="3.937007874015748E-2" top="0.15748031496062992" bottom="0.15748031496062992" header="0.31496062992125984" footer="0.31496062992125984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Banding System</vt:lpstr>
      <vt:lpstr>CRKN_Members</vt:lpstr>
      <vt:lpstr>'Banding System'!Print_Area</vt:lpstr>
      <vt:lpstr>'Banding System'!Print_Titles</vt:lpstr>
      <vt:lpstr>TIERS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Holmes</dc:creator>
  <cp:lastModifiedBy>Amanda Holmes</cp:lastModifiedBy>
  <dcterms:created xsi:type="dcterms:W3CDTF">2023-05-25T17:27:02Z</dcterms:created>
  <dcterms:modified xsi:type="dcterms:W3CDTF">2023-05-25T17:27:35Z</dcterms:modified>
</cp:coreProperties>
</file>